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35"/>
  </bookViews>
  <sheets>
    <sheet name="Расчет стоимости" sheetId="15" r:id="rId1"/>
    <sheet name="ЛС-2-1-1" sheetId="19" state="hidden" r:id="rId2"/>
  </sheets>
  <definedNames>
    <definedName name="_xlnm.Print_Area" localSheetId="0">'Расчет стоимости'!$A$1:$H$99</definedName>
  </definedNames>
  <calcPr calcId="162913"/>
</workbook>
</file>

<file path=xl/calcChain.xml><?xml version="1.0" encoding="utf-8"?>
<calcChain xmlns="http://schemas.openxmlformats.org/spreadsheetml/2006/main">
  <c r="H91" i="15" l="1"/>
  <c r="H92" i="15"/>
  <c r="H93" i="15"/>
  <c r="E93" i="15"/>
  <c r="F93" i="15"/>
  <c r="G93" i="15"/>
  <c r="D93" i="15"/>
  <c r="D31" i="15" l="1"/>
  <c r="G77" i="15" l="1"/>
  <c r="E31" i="15" l="1"/>
  <c r="G65" i="15" l="1"/>
  <c r="H19" i="15" l="1"/>
  <c r="H20" i="15"/>
  <c r="H21" i="15"/>
  <c r="H22" i="15"/>
  <c r="H27" i="15"/>
  <c r="H28" i="15"/>
  <c r="H29" i="15"/>
  <c r="D23" i="15"/>
  <c r="D24" i="15" s="1"/>
  <c r="D33" i="15" s="1"/>
  <c r="E23" i="15"/>
  <c r="E24" i="15" s="1"/>
  <c r="E33" i="15" s="1"/>
  <c r="F103" i="15" l="1"/>
  <c r="G87" i="15"/>
  <c r="F87" i="15"/>
  <c r="E87" i="15"/>
  <c r="D87" i="15"/>
  <c r="H77" i="15"/>
  <c r="F65" i="15"/>
  <c r="H64" i="15"/>
  <c r="H63" i="15"/>
  <c r="G56" i="15"/>
  <c r="F56" i="15"/>
  <c r="G50" i="15"/>
  <c r="F50" i="15"/>
  <c r="E50" i="15"/>
  <c r="D50" i="15"/>
  <c r="D51" i="15" s="1"/>
  <c r="H49" i="15"/>
  <c r="H50" i="15" s="1"/>
  <c r="G47" i="15"/>
  <c r="F47" i="15"/>
  <c r="E47" i="15"/>
  <c r="D47" i="15"/>
  <c r="D46" i="15"/>
  <c r="H46" i="15" s="1"/>
  <c r="H45" i="15"/>
  <c r="H44" i="15"/>
  <c r="G39" i="15"/>
  <c r="F39" i="15"/>
  <c r="F40" i="15" s="1"/>
  <c r="E39" i="15"/>
  <c r="E40" i="15" s="1"/>
  <c r="D39" i="15"/>
  <c r="D40" i="15" s="1"/>
  <c r="H38" i="15"/>
  <c r="H37" i="15"/>
  <c r="H36" i="15"/>
  <c r="H35" i="15"/>
  <c r="G30" i="15"/>
  <c r="F30" i="15"/>
  <c r="F31" i="15" s="1"/>
  <c r="E30" i="15"/>
  <c r="D30" i="15"/>
  <c r="H26" i="15"/>
  <c r="G23" i="15"/>
  <c r="G24" i="15" s="1"/>
  <c r="G33" i="15" s="1"/>
  <c r="G42" i="15" s="1"/>
  <c r="G53" i="15" s="1"/>
  <c r="G59" i="15" s="1"/>
  <c r="F23" i="15"/>
  <c r="H31" i="15" l="1"/>
  <c r="F33" i="15"/>
  <c r="H33" i="15" s="1"/>
  <c r="E42" i="15"/>
  <c r="E53" i="15" s="1"/>
  <c r="H47" i="15"/>
  <c r="F32" i="15"/>
  <c r="F41" i="15" s="1"/>
  <c r="F52" i="15" s="1"/>
  <c r="F58" i="15" s="1"/>
  <c r="F67" i="15" s="1"/>
  <c r="H30" i="15"/>
  <c r="D32" i="15"/>
  <c r="E32" i="15"/>
  <c r="E41" i="15" s="1"/>
  <c r="E52" i="15" s="1"/>
  <c r="E55" i="15" s="1"/>
  <c r="G32" i="15"/>
  <c r="G41" i="15" s="1"/>
  <c r="G52" i="15" s="1"/>
  <c r="G58" i="15" s="1"/>
  <c r="H23" i="15"/>
  <c r="H39" i="15"/>
  <c r="H24" i="15"/>
  <c r="H40" i="15"/>
  <c r="H51" i="15"/>
  <c r="D42" i="15"/>
  <c r="E57" i="15" l="1"/>
  <c r="E59" i="15" s="1"/>
  <c r="E66" i="15" s="1"/>
  <c r="F74" i="15"/>
  <c r="F81" i="15" s="1"/>
  <c r="E56" i="15"/>
  <c r="E58" i="15" s="1"/>
  <c r="E61" i="15" s="1"/>
  <c r="E65" i="15" s="1"/>
  <c r="E67" i="15" s="1"/>
  <c r="H32" i="15"/>
  <c r="H41" i="15" s="1"/>
  <c r="H52" i="15" s="1"/>
  <c r="D41" i="15"/>
  <c r="D52" i="15" s="1"/>
  <c r="F42" i="15"/>
  <c r="F53" i="15" s="1"/>
  <c r="F59" i="15" s="1"/>
  <c r="D53" i="15"/>
  <c r="D57" i="15" s="1"/>
  <c r="H57" i="15" l="1"/>
  <c r="D55" i="15"/>
  <c r="D56" i="15" s="1"/>
  <c r="D58" i="15" s="1"/>
  <c r="D61" i="15" s="1"/>
  <c r="F68" i="15"/>
  <c r="F75" i="15" s="1"/>
  <c r="F82" i="15" s="1"/>
  <c r="F84" i="15" s="1"/>
  <c r="F85" i="15" s="1"/>
  <c r="E68" i="15"/>
  <c r="E75" i="15" s="1"/>
  <c r="E82" i="15" s="1"/>
  <c r="E84" i="15" s="1"/>
  <c r="E74" i="15"/>
  <c r="E81" i="15" s="1"/>
  <c r="H42" i="15"/>
  <c r="H53" i="15"/>
  <c r="H55" i="15" l="1"/>
  <c r="H56" i="15" s="1"/>
  <c r="H58" i="15" s="1"/>
  <c r="D59" i="15"/>
  <c r="H59" i="15" s="1"/>
  <c r="F88" i="15"/>
  <c r="F90" i="15" s="1"/>
  <c r="F91" i="15" s="1"/>
  <c r="F92" i="15" s="1"/>
  <c r="E85" i="15"/>
  <c r="G66" i="15" l="1"/>
  <c r="G68" i="15" s="1"/>
  <c r="D66" i="15"/>
  <c r="E88" i="15"/>
  <c r="E90" i="15" s="1"/>
  <c r="E91" i="15" s="1"/>
  <c r="E92" i="15" s="1"/>
  <c r="G67" i="15"/>
  <c r="H61" i="15"/>
  <c r="D65" i="15"/>
  <c r="H66" i="15" l="1"/>
  <c r="D68" i="15"/>
  <c r="H68" i="15" s="1"/>
  <c r="D67" i="15"/>
  <c r="D74" i="15" s="1"/>
  <c r="D81" i="15" s="1"/>
  <c r="H65" i="15"/>
  <c r="H67" i="15" s="1"/>
  <c r="D75" i="15" l="1"/>
  <c r="D82" i="15" s="1"/>
  <c r="G79" i="15"/>
  <c r="G70" i="15"/>
  <c r="G80" i="15"/>
  <c r="G73" i="15"/>
  <c r="G75" i="15" s="1"/>
  <c r="H75" i="15" s="1"/>
  <c r="G71" i="15"/>
  <c r="G72" i="15" l="1"/>
  <c r="G74" i="15" s="1"/>
  <c r="H74" i="15" s="1"/>
  <c r="H79" i="15"/>
  <c r="D84" i="15"/>
  <c r="D85" i="15" s="1"/>
  <c r="G82" i="15"/>
  <c r="G84" i="15" s="1"/>
  <c r="G85" i="15" s="1"/>
  <c r="H80" i="15"/>
  <c r="H73" i="15"/>
  <c r="G81" i="15" l="1"/>
  <c r="H81" i="15" s="1"/>
  <c r="H85" i="15"/>
  <c r="H84" i="15"/>
  <c r="H82" i="15"/>
  <c r="D88" i="15" l="1"/>
  <c r="D90" i="15" l="1"/>
  <c r="G88" i="15" l="1"/>
  <c r="D91" i="15"/>
  <c r="G90" i="15" l="1"/>
  <c r="H88" i="15"/>
  <c r="D92" i="15"/>
  <c r="G91" i="15" l="1"/>
  <c r="H90" i="15"/>
  <c r="G92" i="15" l="1"/>
</calcChain>
</file>

<file path=xl/sharedStrings.xml><?xml version="1.0" encoding="utf-8"?>
<sst xmlns="http://schemas.openxmlformats.org/spreadsheetml/2006/main" count="440" uniqueCount="288">
  <si>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</si>
  <si>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</si>
  <si>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</si>
  <si>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</si>
  <si>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</si>
  <si>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</si>
  <si>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</si>
  <si>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</si>
  <si>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</si>
  <si>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</si>
  <si>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</si>
  <si>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</si>
  <si>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</si>
  <si>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ИТОГО ПО ГЛАВЕ 10</t>
  </si>
  <si>
    <t>ИТОГО ПО ГЛАВЕ 12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</si>
  <si>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</si>
  <si>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</si>
  <si>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</si>
  <si>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</si>
  <si>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</si>
  <si>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</si>
  <si>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</si>
  <si>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</si>
  <si>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Глава 8. Временные здания и сооружения</t>
  </si>
  <si>
    <t>ИТОГО ПО ГЛАВЕ 8</t>
  </si>
  <si>
    <t>Глава 1 Подготовка территории строительства</t>
  </si>
  <si>
    <t>ИТОГО ПО ГЛАВЕ 1</t>
  </si>
  <si>
    <t>ИТОГО ПО ГЛАВАМ 1-2</t>
  </si>
  <si>
    <t>ИТОГО ПО ГЛАВАМ 1-8</t>
  </si>
  <si>
    <t>01-02</t>
  </si>
  <si>
    <t>01-03</t>
  </si>
  <si>
    <t>02-01</t>
  </si>
  <si>
    <t>02-02</t>
  </si>
  <si>
    <t>02-03</t>
  </si>
  <si>
    <t>02-04</t>
  </si>
  <si>
    <t>01-04</t>
  </si>
  <si>
    <t>01-05</t>
  </si>
  <si>
    <t>РАЗБИВКА ОСЕЙ И ГАБАРИТОВ ПС</t>
  </si>
  <si>
    <t>РАСЧИСТКА ТЕРРИТОРИИ ОТ СНЕГА</t>
  </si>
  <si>
    <t>РАСЧИСТКА ТЕРРИТОРИИ ОТ ЛЕСА И КУСТАРНИКА</t>
  </si>
  <si>
    <t>ДЕМОНТАЖНЫЕ РАБОТЫ</t>
  </si>
  <si>
    <t>РЕКОНСТРУКЦИЯ ЗДАНИЯ ВСПОМОГАТЕЛЬНОГО НАЗНАЧЕНИЯ</t>
  </si>
  <si>
    <t>СТРОИТЕЛЬСТВО ЗАХОДОВ ВЛ 35, 110 КВ</t>
  </si>
  <si>
    <t>СТРОИТЕЛЬСТВО ВЫХОДОВ ВЛ 10 КВ</t>
  </si>
  <si>
    <t>05-01</t>
  </si>
  <si>
    <t>05-02</t>
  </si>
  <si>
    <t>05-03</t>
  </si>
  <si>
    <t>05-04</t>
  </si>
  <si>
    <t>Глава 5. ОБЪЕКТЫ ТРАНСПОРТНОГО ХОЗЯЙСТВА И СВЯЗИ</t>
  </si>
  <si>
    <t xml:space="preserve">Глава 6. НАРУЖНЫЕ СЕТИ И СООРУЖЕНИЯ ВОДОСНАБЖЕНИЯ, КАНАЛИЗАЦИИ, ТЕПЛОСНАБЖЕНИЯ И ГАЗОСНАБЖЕНИЯ </t>
  </si>
  <si>
    <t>Глава 7. БЛАГОУСТРОЙСТВО И ОЗЕЛЕНЕНИЕ ТЕРРИТОРИИ</t>
  </si>
  <si>
    <t>ИТОГО ПО ГЛАВЕ 5</t>
  </si>
  <si>
    <t>ПРИОБРЕТЕНИЕ И МОНТАЖ ОБОРУДОВАНИЯ ТЕЛЕНАБЛЮДЕНИЯ</t>
  </si>
  <si>
    <t>ОХРАННО-ПОЖАРНАЯ СИГНАЛИЗАЦИЯ ПС</t>
  </si>
  <si>
    <t>МОНТАЖ СДТУ</t>
  </si>
  <si>
    <t>МОНТАЖ ЛИНИИ СВЯЗИ ВОК</t>
  </si>
  <si>
    <t>ИТОГО ПО ГЛАВАМ 1-7</t>
  </si>
  <si>
    <t>ИТОГО ПО ГЛАВЕ 6</t>
  </si>
  <si>
    <t>ИТОГО ПО ГЛАВЕ 7</t>
  </si>
  <si>
    <t>06-01</t>
  </si>
  <si>
    <t>06-02</t>
  </si>
  <si>
    <t>НАРУЖНЫЙ ВОДОПРОВОД</t>
  </si>
  <si>
    <t>НАРУЖНАЯ КАНАЛИЗАЦИЯ</t>
  </si>
  <si>
    <t>07-01</t>
  </si>
  <si>
    <t>БЛАГОУСТРОЙСТВО ТЕРРИТОРИИ</t>
  </si>
  <si>
    <t xml:space="preserve">ЗАТРАТЫ, СВЯЗАННЫЕ С КОМАНДИРОВАНИЕМ РАБОЧИХ </t>
  </si>
  <si>
    <t xml:space="preserve">ЗАТРАТЫ ПО ПЕРЕВОЗКЕ АВТОМОБИЛЬНЫМ ТРАНСПОРТОМ РАБОТНИКОВ </t>
  </si>
  <si>
    <t>год ввода</t>
  </si>
  <si>
    <t>дефлятор</t>
  </si>
  <si>
    <t>Сметная стоимость, руб.</t>
  </si>
  <si>
    <t>ИТОГО ПО ГЛАВАМ 1-5</t>
  </si>
  <si>
    <t>Индексы на 4 кв. 2012 года Письмо Минрегиона от 03.12.2012 №2836-ИП/12/ГС</t>
  </si>
  <si>
    <t>Индексы-дефляторы МЭР по строке "Капвложения" на 2019 год</t>
  </si>
  <si>
    <t>Коэффициент директивного снижения инвестиционных затрат в 2019 году (в соответствии с действующей методикой снижения затрат)</t>
  </si>
  <si>
    <t>М.Ю. Ефремова</t>
  </si>
  <si>
    <t>ИТОГО по Главам 1-2 в ценах 4кв.2012 года</t>
  </si>
  <si>
    <t>Итого по Главам 1-5 в ценах 4кв.2012 года</t>
  </si>
  <si>
    <t>Итого по Главе 5  в ценах 4 кв.2012 года</t>
  </si>
  <si>
    <t>Итого по Главе 6 в ценах 4 кв.2012 года</t>
  </si>
  <si>
    <t>Итого по Главе 2  в ценах 4 кв.2012 года</t>
  </si>
  <si>
    <t>Итого по Главе 1 в ценах 4 кв.2012 года</t>
  </si>
  <si>
    <t>Итого по Главе 7 в ценах 4 кв.2012 года</t>
  </si>
  <si>
    <t>Итого по Главам 1-7 в ценах 4кв.2012 года</t>
  </si>
  <si>
    <t>Итого по Главе 8 в ценах 4 кв.2012 года</t>
  </si>
  <si>
    <t>Итого по Главам 1-8 в ценах 4кв.2012 года</t>
  </si>
  <si>
    <t>Итого по Главе 9 в ценах 4 кв.2012 года</t>
  </si>
  <si>
    <t>Итого по Главам 1-9 в ценах 4кв.2012 года</t>
  </si>
  <si>
    <t>Итого по Главе 12 в ценах 4 кв.2012 года</t>
  </si>
  <si>
    <t>Итого по Главам 1-12 в ценах 4кв.2012 года</t>
  </si>
  <si>
    <t>Стоимость оборудования в ценах на период строительства в 2019 г.</t>
  </si>
  <si>
    <t>Е.В. Чаиркина</t>
  </si>
  <si>
    <t>ЛС-2-1-1</t>
  </si>
  <si>
    <t>ВРЕМЕННЫЕ ЗДАНИЯ И СООРУЖЕНИЯ 1,5%</t>
  </si>
  <si>
    <t>ГСН 81-05-01-2001  Табл. №4 п.4.5</t>
  </si>
  <si>
    <t>ГСН 81-05-02-2007 т.4 п.13.2</t>
  </si>
  <si>
    <t>СРЕДСТВА НА ДОПОЛНИТЕЛЬНЫЕ ЗАТРАТЫ ПРИ ПРОИЗВОДСТВЕ СТРОИТЕЛЬНЫХ И МОНТАЖНЫХ РАБОТ В ЗИМНЕЕ ВРЕМЯ 2,5%*1,2</t>
  </si>
  <si>
    <t>Глава 10. Содержание дирекции (технического надзора) строящегося предприятия</t>
  </si>
  <si>
    <t>МДС 81-35.2004</t>
  </si>
  <si>
    <t>Содержание службы заказчика-застройщика (технического надзора) строительства 1,1%</t>
  </si>
  <si>
    <t>письмо №468 от 21.06.10г</t>
  </si>
  <si>
    <t>Затраты на осуществление строительного контроля 2,14%</t>
  </si>
  <si>
    <t>Итого по Главе 10 в ценах 4 кв.2012 года</t>
  </si>
  <si>
    <t>Итого по Главам 1-10 в ценах 4кв.2012 года</t>
  </si>
  <si>
    <t xml:space="preserve">«Справочник базовых цен на проектные работы в строительстве «Коммунальные инженерные сети и сооружения», Приказ Минрегиона РФ от 24 мая 2012 года № 213 </t>
  </si>
  <si>
    <t xml:space="preserve">Проектно-изыскательские работы </t>
  </si>
  <si>
    <t>Непредвиденные работы и затраты 3%</t>
  </si>
  <si>
    <t>Составил: инженер ОКС филиала ПАО "МРСК Северо-Запада" "Карелэнерго" ПО ЮКЭС</t>
  </si>
  <si>
    <t>Проверил: инженер ОКС филиала ПАО "МРСК Северо-Запада" "Карелэнерго"</t>
  </si>
  <si>
    <t>Согласовано: начальник ОКС филиала ПАО "МРСК Северо-Запада" "Карелэнерго"</t>
  </si>
  <si>
    <t>А.С. Екимова</t>
  </si>
  <si>
    <t>А.Ю. Журавский</t>
  </si>
  <si>
    <t>Начальник Управления Капитального Строительства 
филиала ПАО "МРСК Северо-Запада" Карелэнерго</t>
  </si>
  <si>
    <t>Составлен  в ценах 2000 г. с переход в 4 кв. 2012г.</t>
  </si>
  <si>
    <t>Канализ=6,26</t>
  </si>
  <si>
    <t>Обор=3,55</t>
  </si>
  <si>
    <t>Система выпуска сметной документации A0 v. 2.4.25.1 Copyright InfoStroy Ltd.</t>
  </si>
  <si>
    <t>Образец  №4</t>
  </si>
  <si>
    <t xml:space="preserve">СОГЛАСОВАНО: </t>
  </si>
  <si>
    <t xml:space="preserve">УТВЕРЖДАЮ: </t>
  </si>
  <si>
    <t>"_____" ______________ 20__ г.</t>
  </si>
  <si>
    <t>(наименование стройки)</t>
  </si>
  <si>
    <t>(наименование объекта)</t>
  </si>
  <si>
    <t>ЛОКАЛЬНАЯ СМЕТА №2-1-1</t>
  </si>
  <si>
    <t>Основание:</t>
  </si>
  <si>
    <t>Сметная стоимость</t>
  </si>
  <si>
    <t xml:space="preserve"> руб.</t>
  </si>
  <si>
    <t>оборудования</t>
  </si>
  <si>
    <t>прочих работ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</si>
  <si>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</si>
  <si>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</si>
  <si>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</si>
  <si>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4 кв. 2016 года</t>
  </si>
  <si>
    <t>Шифр и номер позиции норматива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</si>
  <si>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</si>
  <si>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</si>
  <si>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</si>
  <si>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</si>
  <si>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</si>
  <si>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</si>
  <si>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</si>
  <si>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</si>
  <si>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</si>
  <si>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</si>
  <si>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</si>
  <si>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</si>
  <si>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</si>
  <si>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</si>
  <si>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</si>
  <si>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</si>
  <si>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</si>
  <si>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</si>
  <si>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</si>
  <si>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</si>
  <si>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ТЕР-01-02-055-01
 МДС 81-35.2004 прил.1 тб.1 п.4 Козп=1,15 Кэм=1,15</t>
  </si>
  <si>
    <t>Разработка грунта вручную с креплениями в траншеях шириной до 2 м, глубиной до 2 м, группа грунтов 1 (на открытых и полуоткрытых производственных площадках в стесненных условиях)
НР= 84%*0,85
СП= 45%*0,8</t>
  </si>
  <si>
    <t>100м3 грунта</t>
  </si>
  <si>
    <t>ТЕР-23-01-001-01
 МДС 81-35.2004 прил.1 тб.1 п.4 Козп=1,15 Кэм=1,15</t>
  </si>
  <si>
    <t>Устройство основания под трубопроводы песчаного (на открытых и полуоткрытых производственных площадках в стесненных условиях)
НР= 137%*0,85
СП= 89%*0,8</t>
  </si>
  <si>
    <t>10м3 основания</t>
  </si>
  <si>
    <t>ТССЦпг-408-0122</t>
  </si>
  <si>
    <t>Песок природный для строительных работ средний</t>
  </si>
  <si>
    <t>м3</t>
  </si>
  <si>
    <t>ТЕР-16-04-001-02
 МДС 81-35.2004 прил.1 тб.1 п.4 Козп=1,15 Кэм=1,15</t>
  </si>
  <si>
    <t>Прокладка трубопроводов канализации из полиэтиленовых труб высокой плотности диаметром 110 мм (на открытых и полуоткрытых производственных площадках в стесненных условиях)
НР= 134%*0,85
СП= 83%*0,8</t>
  </si>
  <si>
    <t>100м трубопровода</t>
  </si>
  <si>
    <t>ТЕРм-08-04-744-10
 МДС 81-35.2004 п.4.6; прил.1 тб.2 п.4 Козп=1,15 Кэм=1,15</t>
  </si>
  <si>
    <t>Кабель силовой с креплением по всей длине, масса 1 м кабеля до 1 кг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
НР= 100%*0,85
СП= 65%*0,8</t>
  </si>
  <si>
    <t>100м</t>
  </si>
  <si>
    <t>ТССЦпг-501-8483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</si>
  <si>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</si>
  <si>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1000м</t>
  </si>
  <si>
    <t>ТССЦпг-101-3131</t>
  </si>
  <si>
    <t>Рукава металлические диаметром 20 мм РЗ-Ц-Х</t>
  </si>
  <si>
    <t>м</t>
  </si>
  <si>
    <t>ТЕРм-08-03-599-09</t>
  </si>
  <si>
    <t>Щитки осветительные, устанавливаемые на стене распорными дюбелями, масса щитка до 6 кг
НР= 100%*0,85
СП= 65%*0,8</t>
  </si>
  <si>
    <t>шт</t>
  </si>
  <si>
    <t>ТССЦпг-509-1311</t>
  </si>
  <si>
    <t>Щитки осветительные ОЩВ-6</t>
  </si>
  <si>
    <t>ТЕРм-08-03-526-01</t>
  </si>
  <si>
    <t>Автомат одно-, двух-, трехполюсный, устанавливаемый на конструкции на стене или колонне, на ток до 25 А
НР= 100%*0,85
СП= 65%*0,8</t>
  </si>
  <si>
    <t>ТССЦпг-503-0507</t>
  </si>
  <si>
    <t>Устройство защитного отключения УЗО 2п 16А 30МА (ИЭК)</t>
  </si>
  <si>
    <t>12</t>
  </si>
  <si>
    <t>ТССЦпг-509-2228</t>
  </si>
  <si>
    <t>Выключатели автоматические «IEK» ВА47-29 1Р 16А, характеристика С</t>
  </si>
  <si>
    <t>13</t>
  </si>
  <si>
    <t>ТЕР-01-02-061-01
 МДС 81-35.2004 прил.1 тб.1 п.4 Козп=1,15 Кэм=1,15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</si>
  <si>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
НР= 84%*0,85
СП= 45%*0,8</t>
  </si>
  <si>
    <t>14</t>
  </si>
  <si>
    <t>15</t>
  </si>
  <si>
    <t>ТЕР-01-01-004-02
 МДС 81-35.2004 прил.1 тб.1 п.4 Козп=1,15 Кэм=1,15</t>
  </si>
  <si>
    <t>Разработка грунта в отвал экскаваторами «драглайн» или «обратная лопата» с ковшом вместимостью 0,4 (0,3-0,45) м3, группа грунтов 2 (на открытых и полуоткрытых производственных площадках в стесненных условиях)
НР= 100%*0,85
СП= 50%*0,8</t>
  </si>
  <si>
    <t>1000м3 грунта</t>
  </si>
  <si>
    <t>16</t>
  </si>
  <si>
    <t>ТЕР-11-01-002-01
 МДС 81-35.2004 прил.1 тб.1 п.4 Козп=1,15 Кэм=1,15</t>
  </si>
  <si>
    <t>Устройство подстилающих слоев песчаных (на открытых и полуоткрытых производственных площадках в стесненных условиях)
НР= 129%*0,85
СП= 75%*0,8</t>
  </si>
  <si>
    <t>м3 подстилающего слоя</t>
  </si>
  <si>
    <t>17</t>
  </si>
  <si>
    <t>18</t>
  </si>
  <si>
    <t>ТЕР-23-03-001-08
 МДС 81-35.2004 прил.1 тб.1 п.4 Козп=1,15 Кэм=1,15</t>
  </si>
  <si>
    <t>Устройство круглых сборных железобетонных канализационных колодцев диаметром 2 м в мокрых грунтах (ПРИМ.) (на открытых и полуоткрытых производственных площадках в стесненных условиях)
НР= 137%*0,85
СП= 89%*0,8</t>
  </si>
  <si>
    <t>10м3 железобетонных и бе</t>
  </si>
  <si>
    <t>19</t>
  </si>
  <si>
    <t>прайс</t>
  </si>
  <si>
    <t>Установка ЮБАС-8 long (Н=3м) прин.</t>
  </si>
  <si>
    <t>УСТАНОВКА</t>
  </si>
  <si>
    <t>20</t>
  </si>
  <si>
    <t>ТЕР-26-01-041-01</t>
  </si>
  <si>
    <t>Изоляция изделиями из пенопласта на битуме холодных поверхностей стен и колонн прямоугольных
НР= 105%*0,85
СП= 70%*0,8</t>
  </si>
  <si>
    <t>м3 изоляции</t>
  </si>
  <si>
    <t>21</t>
  </si>
  <si>
    <t>ТССЦпг-104-0313</t>
  </si>
  <si>
    <t>Плиты теплоизоляционные из экструзионного вспененного полистирола ПЕНОПЛЭКС-45</t>
  </si>
  <si>
    <t>22</t>
  </si>
  <si>
    <t>ТЕР-06-01-005-01
 МДС 81-35.2004 прил.1 тб.1 п.4 Козп=1,15 Кэм=1,15</t>
  </si>
  <si>
    <t>Устройство бетонных фундаментов общего назначения объемом до 5 м3 (на открытых и полуоткрытых производственных площадках в стесненных условиях)
НР= 110%*0,85
СП= 65%*0,8</t>
  </si>
  <si>
    <t>100м3 бетона и железобет</t>
  </si>
  <si>
    <t>23</t>
  </si>
  <si>
    <t>ТССЦпг-401-0203</t>
  </si>
  <si>
    <t>Бетон гидротехнический, класс В7,5 (М100)</t>
  </si>
  <si>
    <t>24</t>
  </si>
  <si>
    <t>25</t>
  </si>
  <si>
    <t>26</t>
  </si>
  <si>
    <t>ТЕР-23-04-008-02
 МДС 81-35.2004 прил.1 тб.1 п.4 Козп=1,15 Кэм=1,15</t>
  </si>
  <si>
    <t>Присоединение канализационных трубопроводов к существующей сети в грунтах мокрых (на открытых и полуоткрытых производственных площадках в стесненных условиях)
НР= 137%*0,85
СП= 89%*0,8</t>
  </si>
  <si>
    <t>врезка</t>
  </si>
  <si>
    <t>27</t>
  </si>
  <si>
    <t>28</t>
  </si>
  <si>
    <t>29</t>
  </si>
  <si>
    <t>30</t>
  </si>
  <si>
    <t>ТЕР-22-01-021-01</t>
  </si>
  <si>
    <t>Укладка трубопроводов из полиэтиленовых труб диаметром 50 мм
НР= 137%*0,85
СП= 89%*0,8</t>
  </si>
  <si>
    <t>км трубопровода</t>
  </si>
  <si>
    <t>31</t>
  </si>
  <si>
    <t>32</t>
  </si>
  <si>
    <t>33</t>
  </si>
  <si>
    <t>34</t>
  </si>
  <si>
    <t>ТЕР-23-03-001-06
 МДС 81-35.2004 прил.1 тб.1 п.4 Козп=1,15 Кэм=1,15</t>
  </si>
  <si>
    <t>Устройство круглых сборных железобетонных канализационных колодцев диаметром 1,5 м в мокрых грунтах (на открытых и полуоткрытых производственных площадках в стесненных условиях)
НР= 137%*0,85
СП= 89%*0,8</t>
  </si>
  <si>
    <t>35</t>
  </si>
  <si>
    <t>ТССЦпг-101-2536</t>
  </si>
  <si>
    <t>Люки чугунные тяжелые</t>
  </si>
  <si>
    <t>36</t>
  </si>
  <si>
    <t>403-8274
4 квартал 2016</t>
  </si>
  <si>
    <t>Кольцо стеновое смотровых колодцев КС15.6 /бетон В15 (М200), объем 0,265 м3, расход арматуры 4,94 кг/ (серия 3.900.1-14)</t>
  </si>
  <si>
    <t>37</t>
  </si>
  <si>
    <t>38</t>
  </si>
  <si>
    <t>ТССЦпг-408-0023</t>
  </si>
  <si>
    <t>Щебень из природного камня для строительных работ марка 400, фракция 20-40 мм</t>
  </si>
  <si>
    <t>39</t>
  </si>
  <si>
    <t>40</t>
  </si>
  <si>
    <t>41</t>
  </si>
  <si>
    <t>ТЕР-26-01-041-05
 МДС 81-35.2004 прил.1 тб.1 п.4 Козп=1,15 Кэм=1,15</t>
  </si>
  <si>
    <t>Изоляция изделиями из пенопласта насухо холодных поверхностей покрытий и перекрытий (на открытых и полуоткрытых производственных площадках в стесненных условиях)
ОЗП=121,65*15,95  ЭМ=42,72*8,54  
Козп=15,95 Кмат=0 Кэм=8,54 (10253)
НР= 105%*0,85
СП= 70%*0,8</t>
  </si>
  <si>
    <t>42</t>
  </si>
  <si>
    <t>43</t>
  </si>
  <si>
    <t>ТЕРр-69-01-001</t>
  </si>
  <si>
    <t>Пробивка отверстий в железобетонных кольцах (ПРИМ.)
НР= 82%*0,85
СП= 50%*0,8</t>
  </si>
  <si>
    <t>100отверстий</t>
  </si>
  <si>
    <t>44</t>
  </si>
  <si>
    <t>ТССЦпг-01-01-001-39</t>
  </si>
  <si>
    <t xml:space="preserve"> Погрузка при автомобильных перевозках грунта растительного слоя (земля, перегной) (67,25 м3 * 1,65 т/м3 = 110,96т)</t>
  </si>
  <si>
    <t>т груза</t>
  </si>
  <si>
    <t>45</t>
  </si>
  <si>
    <t>ТССЦпг-03-21-001-25</t>
  </si>
  <si>
    <t>Перевозка грузов I класса автомобилями-самосвалами грузоподъемностью 10 т работающих вне карьера на расстояние до 25 км</t>
  </si>
  <si>
    <t>Итого по смете:</t>
  </si>
  <si>
    <t>Основная зарплата</t>
  </si>
  <si>
    <t>Эксплуатация машин</t>
  </si>
  <si>
    <t>в тч ЗП машинистов</t>
  </si>
  <si>
    <t>Транспортировка</t>
  </si>
  <si>
    <t>Материальные затраты</t>
  </si>
  <si>
    <t>Сметная стоимость оборудования</t>
  </si>
  <si>
    <t>Транспортировка оборудования</t>
  </si>
  <si>
    <t>0,06</t>
  </si>
  <si>
    <t>Заготовительно-складские расходы на оборудование</t>
  </si>
  <si>
    <t>1,2 %</t>
  </si>
  <si>
    <t>ФОТ</t>
  </si>
  <si>
    <t>Накладные расходы</t>
  </si>
  <si>
    <t>Сметная прибыль</t>
  </si>
  <si>
    <t>Итого по смете в базовых ценах</t>
  </si>
  <si>
    <t xml:space="preserve">Составил: </t>
  </si>
  <si>
    <t xml:space="preserve">  </t>
  </si>
  <si>
    <t>Проверил:</t>
  </si>
  <si>
    <t xml:space="preserve">Строительство сетей водоотведения 0,012 км от здания ОПУ ПС-41 «Олонец» </t>
  </si>
  <si>
    <t>Сметный расчет по ИП I_000-33-2-06.10-0004  "Строительство сетей водоотведения 0,012 км от здания ОПУ ПС 110 кВ №41 «Олонец» с установкой локальных очистных сооружений 1 комплект"</t>
  </si>
  <si>
    <t>Стоимость оборудования в прогнозных  ценах 2019 года с учетом снижения 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</si>
</sst>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9" formatCode="#,##0.0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8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u/>
      <sz val="9"/>
      <color indexed="8"/>
      <name val="Times New Roman"/>
      <family val="1"/>
      <charset val="204"/>
    </font>
    <font>
      <i/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4" fillId="0" borderId="1">
      <alignment horizontal="center" vertical="center"/>
    </xf>
    <xf numFmtId="0" fontId="4" fillId="0" borderId="1">
      <alignment horizontal="center" vertical="center"/>
    </xf>
    <xf numFmtId="0" fontId="5" fillId="0" borderId="0">
      <alignment horizontal="left" vertical="top"/>
    </xf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/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7">
      <alignment horizontal="left" vertical="top"/>
    </xf>
    <xf numFmtId="0" fontId="9" fillId="0" borderId="0">
      <alignment horizontal="center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center" vertical="center"/>
    </xf>
    <xf numFmtId="0" fontId="11" fillId="0" borderId="0">
      <alignment horizontal="left" vertical="top"/>
    </xf>
    <xf numFmtId="0" fontId="9" fillId="0" borderId="0">
      <alignment horizontal="left" vertical="top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6" fillId="0" borderId="1">
      <alignment horizontal="center" vertical="center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12" fillId="0" borderId="7">
      <alignment horizontal="left" vertical="top"/>
    </xf>
    <xf numFmtId="0" fontId="6" fillId="0" borderId="0">
      <alignment horizontal="righ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7">
      <alignment horizontal="left" vertical="top"/>
    </xf>
    <xf numFmtId="0" fontId="13" fillId="0" borderId="0">
      <alignment horizontal="right" vertical="top"/>
    </xf>
    <xf numFmtId="0" fontId="13" fillId="0" borderId="0">
      <alignment horizontal="left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9" fillId="0" borderId="7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 vertical="top"/>
    </xf>
    <xf numFmtId="0" fontId="9" fillId="0" borderId="7">
      <alignment horizontal="left"/>
    </xf>
    <xf numFmtId="0" fontId="14" fillId="0" borderId="0">
      <alignment horizontal="left" vertical="top"/>
    </xf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303">
    <xf numFmtId="0" fontId="0" fillId="0" borderId="0" xfId="0"/>
    <xf numFmtId="4" fontId="21" fillId="0" borderId="11" xfId="34" applyNumberFormat="1" applyFont="1" applyFill="1" applyBorder="1" applyAlignment="1">
      <alignment horizontal="center" vertical="center" wrapText="1"/>
    </xf>
    <xf numFmtId="4" fontId="21" fillId="0" borderId="1" xfId="34" applyNumberFormat="1" applyFont="1" applyFill="1" applyBorder="1" applyAlignment="1">
      <alignment horizontal="center" vertical="center" wrapText="1"/>
    </xf>
    <xf numFmtId="4" fontId="21" fillId="0" borderId="12" xfId="34" applyNumberFormat="1" applyFont="1" applyFill="1" applyBorder="1" applyAlignment="1">
      <alignment horizontal="center" vertical="center" wrapText="1"/>
    </xf>
    <xf numFmtId="4" fontId="21" fillId="0" borderId="3" xfId="34" applyNumberFormat="1" applyFont="1" applyFill="1" applyBorder="1" applyAlignment="1">
      <alignment horizontal="center" vertical="center" wrapText="1"/>
    </xf>
    <xf numFmtId="4" fontId="21" fillId="0" borderId="4" xfId="34" applyNumberFormat="1" applyFont="1" applyFill="1" applyBorder="1" applyAlignment="1">
      <alignment horizontal="center" vertical="center" wrapText="1"/>
    </xf>
    <xf numFmtId="4" fontId="21" fillId="0" borderId="21" xfId="34" applyNumberFormat="1" applyFont="1" applyFill="1" applyBorder="1" applyAlignment="1">
      <alignment horizontal="center" vertical="center" wrapText="1"/>
    </xf>
    <xf numFmtId="4" fontId="21" fillId="0" borderId="26" xfId="34" applyNumberFormat="1" applyFont="1" applyFill="1" applyBorder="1" applyAlignment="1">
      <alignment horizontal="center" vertical="center" wrapText="1"/>
    </xf>
    <xf numFmtId="4" fontId="21" fillId="0" borderId="11" xfId="38" applyNumberFormat="1" applyFont="1" applyFill="1" applyBorder="1" applyAlignment="1">
      <alignment horizontal="center" vertical="center" wrapText="1"/>
    </xf>
    <xf numFmtId="4" fontId="21" fillId="0" borderId="1" xfId="38" applyNumberFormat="1" applyFont="1" applyFill="1" applyBorder="1" applyAlignment="1">
      <alignment horizontal="center" vertical="center" wrapText="1"/>
    </xf>
    <xf numFmtId="4" fontId="22" fillId="0" borderId="1" xfId="38" applyNumberFormat="1" applyFont="1" applyFill="1" applyBorder="1" applyAlignment="1">
      <alignment horizontal="center" vertical="center" wrapText="1"/>
    </xf>
    <xf numFmtId="4" fontId="21" fillId="0" borderId="12" xfId="38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29" xfId="24" quotePrefix="1" applyFont="1" applyFill="1" applyBorder="1" applyAlignment="1">
      <alignment horizontal="center" vertical="center" wrapText="1"/>
    </xf>
    <xf numFmtId="0" fontId="19" fillId="0" borderId="30" xfId="24" quotePrefix="1" applyFont="1" applyFill="1" applyBorder="1" applyAlignment="1">
      <alignment horizontal="center" vertical="center" wrapText="1"/>
    </xf>
    <xf numFmtId="0" fontId="19" fillId="0" borderId="36" xfId="24" quotePrefix="1" applyFont="1" applyFill="1" applyBorder="1" applyAlignment="1">
      <alignment horizontal="center" vertical="center" wrapText="1"/>
    </xf>
    <xf numFmtId="0" fontId="19" fillId="0" borderId="34" xfId="23" quotePrefix="1" applyFont="1" applyFill="1" applyBorder="1" applyAlignment="1">
      <alignment horizontal="center" vertical="center" wrapText="1"/>
    </xf>
    <xf numFmtId="0" fontId="21" fillId="0" borderId="29" xfId="25" applyNumberFormat="1" applyFont="1" applyFill="1" applyBorder="1" applyAlignment="1">
      <alignment horizontal="center" vertical="center" wrapText="1"/>
    </xf>
    <xf numFmtId="0" fontId="21" fillId="0" borderId="30" xfId="26" applyNumberFormat="1" applyFont="1" applyFill="1" applyBorder="1" applyAlignment="1">
      <alignment horizontal="center" vertical="center" wrapText="1"/>
    </xf>
    <xf numFmtId="0" fontId="21" fillId="0" borderId="31" xfId="27" applyNumberFormat="1" applyFont="1" applyFill="1" applyBorder="1" applyAlignment="1">
      <alignment horizontal="center" vertical="center" wrapText="1"/>
    </xf>
    <xf numFmtId="0" fontId="21" fillId="0" borderId="29" xfId="28" applyNumberFormat="1" applyFont="1" applyFill="1" applyBorder="1" applyAlignment="1">
      <alignment horizontal="center" vertical="center" wrapText="1"/>
    </xf>
    <xf numFmtId="0" fontId="21" fillId="0" borderId="30" xfId="28" applyNumberFormat="1" applyFont="1" applyFill="1" applyBorder="1" applyAlignment="1">
      <alignment horizontal="center" vertical="center" wrapText="1"/>
    </xf>
    <xf numFmtId="0" fontId="21" fillId="0" borderId="31" xfId="28" applyNumberFormat="1" applyFont="1" applyFill="1" applyBorder="1" applyAlignment="1">
      <alignment horizontal="center" vertical="center" wrapText="1"/>
    </xf>
    <xf numFmtId="0" fontId="21" fillId="0" borderId="28" xfId="29" applyNumberFormat="1" applyFont="1" applyFill="1" applyBorder="1" applyAlignment="1">
      <alignment horizontal="center" vertical="center" wrapText="1"/>
    </xf>
    <xf numFmtId="0" fontId="22" fillId="0" borderId="45" xfId="31" applyNumberFormat="1" applyFont="1" applyFill="1" applyBorder="1" applyAlignment="1">
      <alignment horizontal="center" vertical="top" wrapText="1"/>
    </xf>
    <xf numFmtId="49" fontId="21" fillId="0" borderId="1" xfId="32" quotePrefix="1" applyNumberFormat="1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22" fillId="0" borderId="14" xfId="35" applyNumberFormat="1" applyFont="1" applyFill="1" applyBorder="1" applyAlignment="1">
      <alignment horizontal="center" vertical="top" wrapText="1"/>
    </xf>
    <xf numFmtId="0" fontId="22" fillId="0" borderId="15" xfId="36" quotePrefix="1" applyFont="1" applyFill="1" applyBorder="1" applyAlignment="1">
      <alignment horizontal="left" vertical="top" wrapText="1"/>
    </xf>
    <xf numFmtId="4" fontId="22" fillId="0" borderId="48" xfId="38" applyNumberFormat="1" applyFont="1" applyFill="1" applyBorder="1" applyAlignment="1">
      <alignment horizontal="center" vertical="center" wrapText="1"/>
    </xf>
    <xf numFmtId="4" fontId="22" fillId="0" borderId="15" xfId="38" applyNumberFormat="1" applyFont="1" applyFill="1" applyBorder="1" applyAlignment="1">
      <alignment horizontal="center" vertical="center" wrapText="1"/>
    </xf>
    <xf numFmtId="0" fontId="22" fillId="0" borderId="3" xfId="30" quotePrefix="1" applyFont="1" applyFill="1" applyBorder="1" applyAlignment="1">
      <alignment horizontal="center" vertical="center" wrapText="1"/>
    </xf>
    <xf numFmtId="49" fontId="21" fillId="0" borderId="4" xfId="32" quotePrefix="1" applyNumberFormat="1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2" fontId="21" fillId="0" borderId="3" xfId="30" quotePrefix="1" applyNumberFormat="1" applyFont="1" applyFill="1" applyBorder="1" applyAlignment="1">
      <alignment horizontal="center" vertical="center" wrapText="1"/>
    </xf>
    <xf numFmtId="2" fontId="21" fillId="0" borderId="4" xfId="30" quotePrefix="1" applyNumberFormat="1" applyFont="1" applyFill="1" applyBorder="1" applyAlignment="1">
      <alignment horizontal="center" vertical="center" wrapText="1"/>
    </xf>
    <xf numFmtId="0" fontId="22" fillId="0" borderId="11" xfId="30" quotePrefix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2" fontId="21" fillId="0" borderId="11" xfId="30" quotePrefix="1" applyNumberFormat="1" applyFont="1" applyFill="1" applyBorder="1" applyAlignment="1">
      <alignment horizontal="center" vertical="center" wrapText="1"/>
    </xf>
    <xf numFmtId="2" fontId="21" fillId="0" borderId="1" xfId="30" quotePrefix="1" applyNumberFormat="1" applyFont="1" applyFill="1" applyBorder="1" applyAlignment="1">
      <alignment horizontal="center" vertical="center" wrapText="1"/>
    </xf>
    <xf numFmtId="0" fontId="22" fillId="0" borderId="44" xfId="35" applyNumberFormat="1" applyFont="1" applyFill="1" applyBorder="1" applyAlignment="1">
      <alignment horizontal="center" vertical="center" wrapText="1"/>
    </xf>
    <xf numFmtId="49" fontId="22" fillId="0" borderId="5" xfId="32" quotePrefix="1" applyNumberFormat="1" applyFont="1" applyFill="1" applyBorder="1" applyAlignment="1">
      <alignment horizontal="center" vertical="center" wrapText="1"/>
    </xf>
    <xf numFmtId="2" fontId="22" fillId="0" borderId="50" xfId="38" applyNumberFormat="1" applyFont="1" applyFill="1" applyBorder="1" applyAlignment="1">
      <alignment horizontal="center" vertical="center" wrapText="1"/>
    </xf>
    <xf numFmtId="2" fontId="22" fillId="0" borderId="1" xfId="38" applyNumberFormat="1" applyFont="1" applyFill="1" applyBorder="1" applyAlignment="1">
      <alignment horizontal="center" vertical="center" wrapText="1"/>
    </xf>
    <xf numFmtId="2" fontId="22" fillId="0" borderId="51" xfId="38" applyNumberFormat="1" applyFont="1" applyFill="1" applyBorder="1" applyAlignment="1">
      <alignment horizontal="center" vertical="center" wrapText="1"/>
    </xf>
    <xf numFmtId="0" fontId="22" fillId="0" borderId="14" xfId="35" applyNumberFormat="1" applyFont="1" applyFill="1" applyBorder="1" applyAlignment="1">
      <alignment horizontal="center" vertical="center" wrapText="1"/>
    </xf>
    <xf numFmtId="49" fontId="22" fillId="0" borderId="15" xfId="32" quotePrefix="1" applyNumberFormat="1" applyFont="1" applyFill="1" applyBorder="1" applyAlignment="1">
      <alignment horizontal="center" vertical="center" wrapText="1"/>
    </xf>
    <xf numFmtId="0" fontId="20" fillId="0" borderId="17" xfId="37" quotePrefix="1" applyFont="1" applyFill="1" applyBorder="1" applyAlignment="1">
      <alignment horizontal="left" vertical="top" wrapText="1"/>
    </xf>
    <xf numFmtId="2" fontId="20" fillId="0" borderId="15" xfId="38" applyNumberFormat="1" applyFont="1" applyFill="1" applyBorder="1" applyAlignment="1">
      <alignment horizontal="center" vertical="center" wrapText="1"/>
    </xf>
    <xf numFmtId="2" fontId="20" fillId="0" borderId="16" xfId="38" applyNumberFormat="1" applyFont="1" applyFill="1" applyBorder="1" applyAlignment="1">
      <alignment horizontal="center" vertical="center" wrapText="1"/>
    </xf>
    <xf numFmtId="0" fontId="22" fillId="0" borderId="44" xfId="30" quotePrefix="1" applyFont="1" applyFill="1" applyBorder="1" applyAlignment="1">
      <alignment horizontal="center" vertical="center" wrapText="1"/>
    </xf>
    <xf numFmtId="49" fontId="21" fillId="0" borderId="5" xfId="32" quotePrefix="1" applyNumberFormat="1" applyFont="1" applyFill="1" applyBorder="1" applyAlignment="1">
      <alignment horizontal="left" vertical="center" wrapText="1"/>
    </xf>
    <xf numFmtId="2" fontId="22" fillId="0" borderId="50" xfId="30" quotePrefix="1" applyNumberFormat="1" applyFont="1" applyFill="1" applyBorder="1" applyAlignment="1">
      <alignment horizontal="center" vertical="center" wrapText="1"/>
    </xf>
    <xf numFmtId="2" fontId="22" fillId="0" borderId="5" xfId="30" quotePrefix="1" applyNumberFormat="1" applyFont="1" applyFill="1" applyBorder="1" applyAlignment="1">
      <alignment horizontal="center" vertical="center" wrapText="1"/>
    </xf>
    <xf numFmtId="2" fontId="22" fillId="0" borderId="48" xfId="38" applyNumberFormat="1" applyFont="1" applyFill="1" applyBorder="1" applyAlignment="1">
      <alignment horizontal="center" vertical="center" wrapText="1"/>
    </xf>
    <xf numFmtId="2" fontId="22" fillId="0" borderId="15" xfId="38" applyNumberFormat="1" applyFont="1" applyFill="1" applyBorder="1" applyAlignment="1">
      <alignment horizontal="center" vertical="center" wrapText="1"/>
    </xf>
    <xf numFmtId="2" fontId="22" fillId="0" borderId="49" xfId="38" applyNumberFormat="1" applyFont="1" applyFill="1" applyBorder="1" applyAlignment="1">
      <alignment horizontal="center" vertical="center" wrapText="1"/>
    </xf>
    <xf numFmtId="0" fontId="22" fillId="0" borderId="45" xfId="30" quotePrefix="1" applyFont="1" applyFill="1" applyBorder="1" applyAlignment="1">
      <alignment horizontal="center" vertical="center" wrapText="1"/>
    </xf>
    <xf numFmtId="49" fontId="21" fillId="0" borderId="2" xfId="32" quotePrefix="1" applyNumberFormat="1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left" vertical="center" wrapText="1"/>
    </xf>
    <xf numFmtId="2" fontId="20" fillId="0" borderId="48" xfId="38" applyNumberFormat="1" applyFont="1" applyFill="1" applyBorder="1" applyAlignment="1">
      <alignment horizontal="center" vertical="center" wrapText="1"/>
    </xf>
    <xf numFmtId="2" fontId="20" fillId="0" borderId="49" xfId="38" applyNumberFormat="1" applyFont="1" applyFill="1" applyBorder="1" applyAlignment="1">
      <alignment horizontal="center" vertical="center" wrapText="1"/>
    </xf>
    <xf numFmtId="0" fontId="21" fillId="0" borderId="5" xfId="36" quotePrefix="1" applyFont="1" applyFill="1" applyBorder="1" applyAlignment="1">
      <alignment horizontal="left" vertical="top" wrapText="1"/>
    </xf>
    <xf numFmtId="4" fontId="21" fillId="0" borderId="50" xfId="38" applyNumberFormat="1" applyFont="1" applyFill="1" applyBorder="1" applyAlignment="1">
      <alignment horizontal="center" vertical="center" wrapText="1"/>
    </xf>
    <xf numFmtId="2" fontId="20" fillId="0" borderId="17" xfId="38" applyNumberFormat="1" applyFont="1" applyFill="1" applyBorder="1" applyAlignment="1">
      <alignment horizontal="center" vertical="center" wrapText="1"/>
    </xf>
    <xf numFmtId="0" fontId="22" fillId="0" borderId="3" xfId="35" applyNumberFormat="1" applyFont="1" applyFill="1" applyBorder="1" applyAlignment="1">
      <alignment horizontal="center" vertical="center" wrapText="1"/>
    </xf>
    <xf numFmtId="4" fontId="21" fillId="0" borderId="21" xfId="38" applyNumberFormat="1" applyFont="1" applyFill="1" applyBorder="1" applyAlignment="1">
      <alignment horizontal="center" vertical="center" wrapText="1"/>
    </xf>
    <xf numFmtId="4" fontId="21" fillId="0" borderId="4" xfId="38" applyNumberFormat="1" applyFont="1" applyFill="1" applyBorder="1" applyAlignment="1">
      <alignment horizontal="center" vertical="center" wrapText="1"/>
    </xf>
    <xf numFmtId="165" fontId="21" fillId="0" borderId="4" xfId="38" applyNumberFormat="1" applyFont="1" applyFill="1" applyBorder="1" applyAlignment="1">
      <alignment horizontal="center" vertical="center" wrapText="1"/>
    </xf>
    <xf numFmtId="4" fontId="21" fillId="0" borderId="26" xfId="38" applyNumberFormat="1" applyFont="1" applyFill="1" applyBorder="1" applyAlignment="1">
      <alignment horizontal="center" vertical="center" wrapText="1"/>
    </xf>
    <xf numFmtId="0" fontId="22" fillId="0" borderId="11" xfId="35" applyNumberFormat="1" applyFont="1" applyFill="1" applyBorder="1" applyAlignment="1">
      <alignment horizontal="center" vertical="center" wrapText="1"/>
    </xf>
    <xf numFmtId="4" fontId="21" fillId="0" borderId="8" xfId="38" applyNumberFormat="1" applyFont="1" applyFill="1" applyBorder="1" applyAlignment="1">
      <alignment horizontal="center" vertical="center" wrapText="1"/>
    </xf>
    <xf numFmtId="165" fontId="21" fillId="0" borderId="1" xfId="38" applyNumberFormat="1" applyFont="1" applyFill="1" applyBorder="1" applyAlignment="1">
      <alignment horizontal="center" vertical="center" wrapText="1"/>
    </xf>
    <xf numFmtId="165" fontId="21" fillId="0" borderId="11" xfId="38" applyNumberFormat="1" applyFont="1" applyFill="1" applyBorder="1" applyAlignment="1">
      <alignment horizontal="center" vertical="center" wrapText="1"/>
    </xf>
    <xf numFmtId="0" fontId="22" fillId="0" borderId="11" xfId="35" applyFont="1" applyFill="1" applyBorder="1" applyAlignment="1">
      <alignment horizontal="center" vertical="center" wrapText="1"/>
    </xf>
    <xf numFmtId="49" fontId="21" fillId="0" borderId="1" xfId="36" quotePrefix="1" applyNumberFormat="1" applyFont="1" applyFill="1" applyBorder="1" applyAlignment="1">
      <alignment horizontal="left" vertical="center" wrapText="1"/>
    </xf>
    <xf numFmtId="4" fontId="21" fillId="0" borderId="40" xfId="38" applyNumberFormat="1" applyFont="1" applyFill="1" applyBorder="1" applyAlignment="1">
      <alignment horizontal="center" vertical="center" wrapText="1"/>
    </xf>
    <xf numFmtId="0" fontId="22" fillId="0" borderId="14" xfId="35" applyFont="1" applyFill="1" applyBorder="1" applyAlignment="1">
      <alignment horizontal="center" vertical="center" wrapText="1"/>
    </xf>
    <xf numFmtId="49" fontId="21" fillId="0" borderId="15" xfId="36" quotePrefix="1" applyNumberFormat="1" applyFont="1" applyFill="1" applyBorder="1" applyAlignment="1">
      <alignment horizontal="left" vertical="center" wrapText="1"/>
    </xf>
    <xf numFmtId="0" fontId="22" fillId="0" borderId="17" xfId="40" quotePrefix="1" applyFont="1" applyFill="1" applyBorder="1" applyAlignment="1">
      <alignment horizontal="left" vertical="center" wrapText="1"/>
    </xf>
    <xf numFmtId="4" fontId="22" fillId="0" borderId="14" xfId="38" applyNumberFormat="1" applyFont="1" applyFill="1" applyBorder="1" applyAlignment="1">
      <alignment horizontal="center" vertical="center" wrapText="1"/>
    </xf>
    <xf numFmtId="4" fontId="22" fillId="0" borderId="16" xfId="38" applyNumberFormat="1" applyFont="1" applyFill="1" applyBorder="1" applyAlignment="1">
      <alignment horizontal="center" vertical="center" wrapText="1"/>
    </xf>
    <xf numFmtId="4" fontId="22" fillId="0" borderId="33" xfId="30" quotePrefix="1" applyNumberFormat="1" applyFont="1" applyFill="1" applyBorder="1" applyAlignment="1">
      <alignment horizontal="left" vertical="top" wrapText="1"/>
    </xf>
    <xf numFmtId="4" fontId="22" fillId="0" borderId="0" xfId="30" quotePrefix="1" applyNumberFormat="1" applyFont="1" applyFill="1" applyBorder="1" applyAlignment="1">
      <alignment horizontal="left" vertical="top" wrapText="1"/>
    </xf>
    <xf numFmtId="4" fontId="22" fillId="0" borderId="10" xfId="30" quotePrefix="1" applyNumberFormat="1" applyFont="1" applyFill="1" applyBorder="1" applyAlignment="1">
      <alignment horizontal="left" vertical="top" wrapText="1"/>
    </xf>
    <xf numFmtId="0" fontId="21" fillId="0" borderId="1" xfId="36" quotePrefix="1" applyFont="1" applyFill="1" applyBorder="1" applyAlignment="1">
      <alignment horizontal="left" vertical="top" wrapText="1"/>
    </xf>
    <xf numFmtId="0" fontId="21" fillId="0" borderId="12" xfId="37" quotePrefix="1" applyFont="1" applyFill="1" applyBorder="1" applyAlignment="1">
      <alignment horizontal="left" vertical="center" wrapText="1"/>
    </xf>
    <xf numFmtId="4" fontId="21" fillId="0" borderId="9" xfId="38" applyNumberFormat="1" applyFont="1" applyFill="1" applyBorder="1" applyAlignment="1">
      <alignment horizontal="center" vertical="center" wrapText="1"/>
    </xf>
    <xf numFmtId="0" fontId="21" fillId="0" borderId="15" xfId="36" quotePrefix="1" applyFont="1" applyFill="1" applyBorder="1" applyAlignment="1">
      <alignment horizontal="left" vertical="top" wrapText="1"/>
    </xf>
    <xf numFmtId="0" fontId="22" fillId="0" borderId="16" xfId="42" quotePrefix="1" applyFont="1" applyFill="1" applyBorder="1" applyAlignment="1">
      <alignment horizontal="left" vertical="center" wrapText="1"/>
    </xf>
    <xf numFmtId="0" fontId="21" fillId="0" borderId="4" xfId="43" quotePrefix="1" applyFont="1" applyFill="1" applyBorder="1" applyAlignment="1">
      <alignment horizontal="left" vertical="center" wrapText="1"/>
    </xf>
    <xf numFmtId="0" fontId="21" fillId="0" borderId="13" xfId="37" quotePrefix="1" applyFont="1" applyFill="1" applyBorder="1" applyAlignment="1">
      <alignment horizontal="left" vertical="center" wrapText="1"/>
    </xf>
    <xf numFmtId="4" fontId="21" fillId="0" borderId="3" xfId="38" applyNumberFormat="1" applyFont="1" applyFill="1" applyBorder="1" applyAlignment="1">
      <alignment horizontal="center" vertical="center" wrapText="1"/>
    </xf>
    <xf numFmtId="0" fontId="21" fillId="0" borderId="1" xfId="36" quotePrefix="1" applyFont="1" applyFill="1" applyBorder="1" applyAlignment="1">
      <alignment horizontal="left" vertical="center" wrapText="1"/>
    </xf>
    <xf numFmtId="0" fontId="22" fillId="0" borderId="9" xfId="37" quotePrefix="1" applyFont="1" applyFill="1" applyBorder="1" applyAlignment="1">
      <alignment horizontal="left" vertical="center" wrapText="1"/>
    </xf>
    <xf numFmtId="0" fontId="21" fillId="0" borderId="5" xfId="36" quotePrefix="1" applyFont="1" applyFill="1" applyBorder="1" applyAlignment="1">
      <alignment horizontal="left" vertical="center" wrapText="1"/>
    </xf>
    <xf numFmtId="0" fontId="22" fillId="0" borderId="42" xfId="37" quotePrefix="1" applyFont="1" applyFill="1" applyBorder="1" applyAlignment="1">
      <alignment horizontal="left" vertical="center" wrapText="1"/>
    </xf>
    <xf numFmtId="0" fontId="22" fillId="0" borderId="1" xfId="45" quotePrefix="1" applyFont="1" applyFill="1" applyBorder="1" applyAlignment="1">
      <alignment horizontal="right" vertical="center" wrapText="1"/>
    </xf>
    <xf numFmtId="0" fontId="15" fillId="0" borderId="0" xfId="0" applyFont="1" applyFill="1"/>
    <xf numFmtId="4" fontId="22" fillId="0" borderId="49" xfId="38" applyNumberFormat="1" applyFont="1" applyFill="1" applyBorder="1" applyAlignment="1">
      <alignment horizontal="center" vertical="center" wrapText="1"/>
    </xf>
    <xf numFmtId="4" fontId="21" fillId="0" borderId="52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center" wrapText="1"/>
    </xf>
    <xf numFmtId="0" fontId="21" fillId="0" borderId="13" xfId="33" quotePrefix="1" applyFont="1" applyFill="1" applyBorder="1" applyAlignment="1">
      <alignment horizontal="left" vertical="center" wrapText="1"/>
    </xf>
    <xf numFmtId="4" fontId="21" fillId="0" borderId="51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top" wrapText="1"/>
    </xf>
    <xf numFmtId="0" fontId="23" fillId="0" borderId="26" xfId="0" applyFont="1" applyFill="1" applyBorder="1" applyAlignment="1">
      <alignment horizontal="left" vertical="center" wrapText="1"/>
    </xf>
    <xf numFmtId="0" fontId="22" fillId="0" borderId="16" xfId="37" quotePrefix="1" applyFont="1" applyFill="1" applyBorder="1" applyAlignment="1">
      <alignment horizontal="left" vertical="center" wrapText="1"/>
    </xf>
    <xf numFmtId="0" fontId="22" fillId="0" borderId="42" xfId="37" quotePrefix="1" applyFont="1" applyFill="1" applyBorder="1" applyAlignment="1">
      <alignment horizontal="left" vertical="top" wrapText="1"/>
    </xf>
    <xf numFmtId="0" fontId="16" fillId="0" borderId="42" xfId="0" quotePrefix="1" applyFont="1" applyFill="1" applyBorder="1" applyAlignment="1">
      <alignment horizontal="left" vertical="center" wrapText="1"/>
    </xf>
    <xf numFmtId="4" fontId="22" fillId="0" borderId="44" xfId="38" applyNumberFormat="1" applyFont="1" applyFill="1" applyBorder="1" applyAlignment="1">
      <alignment horizontal="center" vertical="center" wrapText="1"/>
    </xf>
    <xf numFmtId="4" fontId="22" fillId="0" borderId="5" xfId="38" applyNumberFormat="1" applyFont="1" applyFill="1" applyBorder="1" applyAlignment="1">
      <alignment horizontal="center" vertical="center" wrapText="1"/>
    </xf>
    <xf numFmtId="0" fontId="22" fillId="0" borderId="1" xfId="30" quotePrefix="1" applyFont="1" applyFill="1" applyBorder="1" applyAlignment="1">
      <alignment horizontal="left" vertical="center" wrapText="1"/>
    </xf>
    <xf numFmtId="4" fontId="22" fillId="0" borderId="1" xfId="30" quotePrefix="1" applyNumberFormat="1" applyFont="1" applyFill="1" applyBorder="1" applyAlignment="1">
      <alignment horizontal="left" vertical="top" wrapText="1"/>
    </xf>
    <xf numFmtId="4" fontId="21" fillId="0" borderId="25" xfId="38" applyNumberFormat="1" applyFont="1" applyFill="1" applyBorder="1" applyAlignment="1">
      <alignment horizontal="center" vertical="center" wrapText="1"/>
    </xf>
    <xf numFmtId="0" fontId="22" fillId="0" borderId="32" xfId="35" applyNumberFormat="1" applyFont="1" applyFill="1" applyBorder="1" applyAlignment="1">
      <alignment horizontal="center" vertical="top" wrapText="1"/>
    </xf>
    <xf numFmtId="2" fontId="22" fillId="0" borderId="5" xfId="38" applyNumberFormat="1" applyFont="1" applyFill="1" applyBorder="1" applyAlignment="1">
      <alignment horizontal="center" vertical="center" wrapText="1"/>
    </xf>
    <xf numFmtId="0" fontId="20" fillId="0" borderId="31" xfId="37" quotePrefix="1" applyFont="1" applyFill="1" applyBorder="1" applyAlignment="1">
      <alignment horizontal="left" vertical="top" wrapText="1"/>
    </xf>
    <xf numFmtId="2" fontId="20" fillId="0" borderId="29" xfId="38" applyNumberFormat="1" applyFont="1" applyFill="1" applyBorder="1" applyAlignment="1">
      <alignment horizontal="center" vertical="center" wrapText="1"/>
    </xf>
    <xf numFmtId="2" fontId="20" fillId="0" borderId="30" xfId="38" applyNumberFormat="1" applyFont="1" applyFill="1" applyBorder="1" applyAlignment="1">
      <alignment horizontal="center" vertical="center" wrapText="1"/>
    </xf>
    <xf numFmtId="2" fontId="21" fillId="0" borderId="25" xfId="62" applyNumberFormat="1" applyFont="1" applyFill="1" applyBorder="1" applyAlignment="1">
      <alignment horizontal="center" vertical="center" wrapText="1"/>
    </xf>
    <xf numFmtId="2" fontId="22" fillId="0" borderId="1" xfId="34" applyNumberFormat="1" applyFont="1" applyFill="1" applyBorder="1" applyAlignment="1">
      <alignment horizontal="center" vertical="center" wrapText="1"/>
    </xf>
    <xf numFmtId="0" fontId="22" fillId="2" borderId="37" xfId="36" quotePrefix="1" applyFont="1" applyFill="1" applyBorder="1" applyAlignment="1">
      <alignment horizontal="left" vertical="top" wrapText="1"/>
    </xf>
    <xf numFmtId="0" fontId="25" fillId="2" borderId="38" xfId="37" quotePrefix="1" applyFont="1" applyFill="1" applyBorder="1" applyAlignment="1">
      <alignment horizontal="right" vertical="center" wrapText="1"/>
    </xf>
    <xf numFmtId="2" fontId="26" fillId="2" borderId="38" xfId="38" applyNumberFormat="1" applyFont="1" applyFill="1" applyBorder="1" applyAlignment="1">
      <alignment horizontal="center" vertical="center" wrapText="1"/>
    </xf>
    <xf numFmtId="2" fontId="26" fillId="2" borderId="36" xfId="38" applyNumberFormat="1" applyFont="1" applyFill="1" applyBorder="1" applyAlignment="1">
      <alignment horizontal="center" vertical="center" wrapText="1"/>
    </xf>
    <xf numFmtId="2" fontId="27" fillId="2" borderId="28" xfId="62" applyNumberFormat="1" applyFont="1" applyFill="1" applyBorder="1" applyAlignment="1">
      <alignment horizontal="center" vertical="center" wrapText="1"/>
    </xf>
    <xf numFmtId="0" fontId="22" fillId="2" borderId="44" xfId="35" applyNumberFormat="1" applyFont="1" applyFill="1" applyBorder="1" applyAlignment="1">
      <alignment horizontal="center" vertical="center" wrapText="1"/>
    </xf>
    <xf numFmtId="49" fontId="22" fillId="2" borderId="42" xfId="32" quotePrefix="1" applyNumberFormat="1" applyFont="1" applyFill="1" applyBorder="1" applyAlignment="1">
      <alignment horizontal="center" vertical="center" wrapText="1"/>
    </xf>
    <xf numFmtId="2" fontId="25" fillId="2" borderId="38" xfId="38" applyNumberFormat="1" applyFont="1" applyFill="1" applyBorder="1" applyAlignment="1">
      <alignment horizontal="center" vertical="center" wrapText="1"/>
    </xf>
    <xf numFmtId="2" fontId="25" fillId="2" borderId="36" xfId="38" applyNumberFormat="1" applyFont="1" applyFill="1" applyBorder="1" applyAlignment="1">
      <alignment horizontal="center" vertical="center" wrapText="1"/>
    </xf>
    <xf numFmtId="2" fontId="29" fillId="2" borderId="28" xfId="62" applyNumberFormat="1" applyFont="1" applyFill="1" applyBorder="1" applyAlignment="1">
      <alignment horizontal="center" vertical="center" wrapText="1"/>
    </xf>
    <xf numFmtId="0" fontId="22" fillId="2" borderId="32" xfId="35" applyNumberFormat="1" applyFont="1" applyFill="1" applyBorder="1" applyAlignment="1">
      <alignment horizontal="center" vertical="center" wrapText="1"/>
    </xf>
    <xf numFmtId="49" fontId="22" fillId="2" borderId="37" xfId="32" quotePrefix="1" applyNumberFormat="1" applyFont="1" applyFill="1" applyBorder="1" applyAlignment="1">
      <alignment horizontal="center" vertical="center" wrapText="1"/>
    </xf>
    <xf numFmtId="0" fontId="28" fillId="2" borderId="37" xfId="37" quotePrefix="1" applyFont="1" applyFill="1" applyBorder="1" applyAlignment="1">
      <alignment horizontal="right" vertical="top" wrapText="1"/>
    </xf>
    <xf numFmtId="2" fontId="28" fillId="2" borderId="32" xfId="38" applyNumberFormat="1" applyFont="1" applyFill="1" applyBorder="1" applyAlignment="1">
      <alignment horizontal="center" vertical="center" wrapText="1"/>
    </xf>
    <xf numFmtId="2" fontId="29" fillId="2" borderId="25" xfId="62" applyNumberFormat="1" applyFont="1" applyFill="1" applyBorder="1" applyAlignment="1">
      <alignment horizontal="center" vertical="center" wrapText="1"/>
    </xf>
    <xf numFmtId="0" fontId="22" fillId="2" borderId="44" xfId="30" quotePrefix="1" applyFont="1" applyFill="1" applyBorder="1" applyAlignment="1">
      <alignment horizontal="center" vertical="center" wrapText="1"/>
    </xf>
    <xf numFmtId="49" fontId="21" fillId="2" borderId="5" xfId="32" quotePrefix="1" applyNumberFormat="1" applyFont="1" applyFill="1" applyBorder="1" applyAlignment="1">
      <alignment horizontal="left" vertical="center" wrapText="1"/>
    </xf>
    <xf numFmtId="2" fontId="25" fillId="2" borderId="50" xfId="30" quotePrefix="1" applyNumberFormat="1" applyFont="1" applyFill="1" applyBorder="1" applyAlignment="1">
      <alignment horizontal="center" vertical="center" wrapText="1"/>
    </xf>
    <xf numFmtId="2" fontId="25" fillId="2" borderId="5" xfId="30" quotePrefix="1" applyNumberFormat="1" applyFont="1" applyFill="1" applyBorder="1" applyAlignment="1">
      <alignment horizontal="center" vertical="center" wrapText="1"/>
    </xf>
    <xf numFmtId="2" fontId="25" fillId="2" borderId="1" xfId="62" applyNumberFormat="1" applyFont="1" applyFill="1" applyBorder="1" applyAlignment="1">
      <alignment horizontal="center" vertical="center" wrapText="1"/>
    </xf>
    <xf numFmtId="2" fontId="25" fillId="2" borderId="1" xfId="38" applyNumberFormat="1" applyFont="1" applyFill="1" applyBorder="1" applyAlignment="1">
      <alignment horizontal="center" vertical="center" wrapText="1"/>
    </xf>
    <xf numFmtId="49" fontId="21" fillId="2" borderId="23" xfId="32" quotePrefix="1" applyNumberFormat="1" applyFont="1" applyFill="1" applyBorder="1" applyAlignment="1">
      <alignment horizontal="left" vertical="center" wrapText="1"/>
    </xf>
    <xf numFmtId="4" fontId="25" fillId="2" borderId="51" xfId="34" applyNumberFormat="1" applyFont="1" applyFill="1" applyBorder="1" applyAlignment="1">
      <alignment horizontal="center" vertical="center" wrapText="1"/>
    </xf>
    <xf numFmtId="49" fontId="22" fillId="2" borderId="5" xfId="32" quotePrefix="1" applyNumberFormat="1" applyFont="1" applyFill="1" applyBorder="1" applyAlignment="1">
      <alignment horizontal="center" vertical="center" wrapText="1"/>
    </xf>
    <xf numFmtId="2" fontId="22" fillId="2" borderId="50" xfId="38" applyNumberFormat="1" applyFont="1" applyFill="1" applyBorder="1" applyAlignment="1">
      <alignment horizontal="center" vertical="center" wrapText="1"/>
    </xf>
    <xf numFmtId="2" fontId="22" fillId="2" borderId="5" xfId="38" applyNumberFormat="1" applyFont="1" applyFill="1" applyBorder="1" applyAlignment="1">
      <alignment horizontal="center" vertical="center" wrapText="1"/>
    </xf>
    <xf numFmtId="2" fontId="22" fillId="2" borderId="51" xfId="38" applyNumberFormat="1" applyFont="1" applyFill="1" applyBorder="1" applyAlignment="1">
      <alignment horizontal="center" vertical="center" wrapText="1"/>
    </xf>
    <xf numFmtId="0" fontId="21" fillId="2" borderId="5" xfId="36" quotePrefix="1" applyFont="1" applyFill="1" applyBorder="1" applyAlignment="1">
      <alignment horizontal="left" vertical="top" wrapText="1"/>
    </xf>
    <xf numFmtId="4" fontId="21" fillId="2" borderId="50" xfId="38" applyNumberFormat="1" applyFont="1" applyFill="1" applyBorder="1" applyAlignment="1">
      <alignment horizontal="center" vertical="center" wrapText="1"/>
    </xf>
    <xf numFmtId="4" fontId="21" fillId="2" borderId="42" xfId="38" applyNumberFormat="1" applyFont="1" applyFill="1" applyBorder="1" applyAlignment="1">
      <alignment horizontal="center" vertical="center" wrapText="1"/>
    </xf>
    <xf numFmtId="0" fontId="22" fillId="2" borderId="44" xfId="35" applyFont="1" applyFill="1" applyBorder="1" applyAlignment="1">
      <alignment horizontal="center" vertical="center" wrapText="1"/>
    </xf>
    <xf numFmtId="49" fontId="21" fillId="2" borderId="5" xfId="36" quotePrefix="1" applyNumberFormat="1" applyFont="1" applyFill="1" applyBorder="1" applyAlignment="1">
      <alignment horizontal="left" vertical="center" wrapText="1"/>
    </xf>
    <xf numFmtId="4" fontId="29" fillId="2" borderId="50" xfId="38" applyNumberFormat="1" applyFont="1" applyFill="1" applyBorder="1" applyAlignment="1">
      <alignment horizontal="center" vertical="center" wrapText="1"/>
    </xf>
    <xf numFmtId="4" fontId="29" fillId="2" borderId="5" xfId="38" applyNumberFormat="1" applyFont="1" applyFill="1" applyBorder="1" applyAlignment="1">
      <alignment horizontal="center" vertical="center" wrapText="1"/>
    </xf>
    <xf numFmtId="49" fontId="21" fillId="2" borderId="0" xfId="36" quotePrefix="1" applyNumberFormat="1" applyFont="1" applyFill="1" applyBorder="1" applyAlignment="1">
      <alignment horizontal="left" vertical="center" wrapText="1"/>
    </xf>
    <xf numFmtId="0" fontId="25" fillId="2" borderId="44" xfId="35" applyNumberFormat="1" applyFont="1" applyFill="1" applyBorder="1" applyAlignment="1">
      <alignment horizontal="center" vertical="center" wrapText="1"/>
    </xf>
    <xf numFmtId="0" fontId="29" fillId="2" borderId="5" xfId="36" quotePrefix="1" applyFont="1" applyFill="1" applyBorder="1" applyAlignment="1">
      <alignment horizontal="left" vertical="top" wrapText="1"/>
    </xf>
    <xf numFmtId="4" fontId="29" fillId="2" borderId="42" xfId="38" applyNumberFormat="1" applyFont="1" applyFill="1" applyBorder="1" applyAlignment="1">
      <alignment horizontal="center" vertical="center" wrapText="1"/>
    </xf>
    <xf numFmtId="0" fontId="22" fillId="2" borderId="33" xfId="35" applyNumberFormat="1" applyFont="1" applyFill="1" applyBorder="1" applyAlignment="1">
      <alignment horizontal="center" vertical="center" wrapText="1"/>
    </xf>
    <xf numFmtId="0" fontId="21" fillId="2" borderId="0" xfId="36" quotePrefix="1" applyFont="1" applyFill="1" applyBorder="1" applyAlignment="1">
      <alignment horizontal="left" vertical="top" wrapText="1"/>
    </xf>
    <xf numFmtId="4" fontId="25" fillId="2" borderId="38" xfId="38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21" fillId="0" borderId="0" xfId="38" applyNumberFormat="1" applyFont="1" applyFill="1" applyBorder="1" applyAlignment="1">
      <alignment horizontal="center" vertical="center" wrapText="1"/>
    </xf>
    <xf numFmtId="0" fontId="23" fillId="0" borderId="9" xfId="0" quotePrefix="1" applyFont="1" applyFill="1" applyBorder="1" applyAlignment="1">
      <alignment horizontal="left" vertical="center" wrapText="1"/>
    </xf>
    <xf numFmtId="0" fontId="22" fillId="0" borderId="33" xfId="35" applyFont="1" applyFill="1" applyBorder="1" applyAlignment="1">
      <alignment horizontal="center" vertical="center" wrapText="1"/>
    </xf>
    <xf numFmtId="0" fontId="22" fillId="0" borderId="1" xfId="35" applyFont="1" applyFill="1" applyBorder="1" applyAlignment="1">
      <alignment horizontal="center" vertical="center" wrapText="1"/>
    </xf>
    <xf numFmtId="4" fontId="25" fillId="0" borderId="1" xfId="38" applyNumberFormat="1" applyFont="1" applyFill="1" applyBorder="1" applyAlignment="1">
      <alignment horizontal="center" vertical="center" wrapText="1"/>
    </xf>
    <xf numFmtId="2" fontId="25" fillId="0" borderId="1" xfId="62" applyNumberFormat="1" applyFont="1" applyFill="1" applyBorder="1" applyAlignment="1">
      <alignment horizontal="center" vertical="center" wrapText="1"/>
    </xf>
    <xf numFmtId="0" fontId="9" fillId="0" borderId="0" xfId="13" quotePrefix="1" applyAlignment="1">
      <alignment horizontal="left" vertical="top" wrapText="1"/>
    </xf>
    <xf numFmtId="4" fontId="30" fillId="0" borderId="1" xfId="38" applyNumberFormat="1" applyFont="1" applyFill="1" applyBorder="1" applyAlignment="1">
      <alignment horizontal="center" vertical="center" wrapText="1"/>
    </xf>
    <xf numFmtId="0" fontId="22" fillId="0" borderId="5" xfId="35" applyFont="1" applyFill="1" applyBorder="1" applyAlignment="1">
      <alignment horizontal="center" vertical="center" wrapText="1"/>
    </xf>
    <xf numFmtId="49" fontId="21" fillId="0" borderId="5" xfId="36" quotePrefix="1" applyNumberFormat="1" applyFont="1" applyFill="1" applyBorder="1" applyAlignment="1">
      <alignment horizontal="left" vertical="center" wrapText="1"/>
    </xf>
    <xf numFmtId="4" fontId="25" fillId="0" borderId="5" xfId="38" applyNumberFormat="1" applyFont="1" applyFill="1" applyBorder="1" applyAlignment="1">
      <alignment horizontal="center" vertical="center" wrapText="1"/>
    </xf>
    <xf numFmtId="2" fontId="25" fillId="0" borderId="5" xfId="62" applyNumberFormat="1" applyFont="1" applyFill="1" applyBorder="1" applyAlignment="1">
      <alignment horizontal="center" vertical="center" wrapText="1"/>
    </xf>
    <xf numFmtId="0" fontId="22" fillId="0" borderId="1" xfId="40" quotePrefix="1" applyFont="1" applyFill="1" applyBorder="1" applyAlignment="1">
      <alignment horizontal="left" vertical="center" wrapText="1"/>
    </xf>
    <xf numFmtId="0" fontId="22" fillId="0" borderId="8" xfId="30" quotePrefix="1" applyFont="1" applyFill="1" applyBorder="1" applyAlignment="1">
      <alignment horizontal="left" vertical="center" wrapText="1"/>
    </xf>
    <xf numFmtId="4" fontId="22" fillId="0" borderId="20" xfId="30" quotePrefix="1" applyNumberFormat="1" applyFont="1" applyFill="1" applyBorder="1" applyAlignment="1">
      <alignment horizontal="left" vertical="top" wrapText="1"/>
    </xf>
    <xf numFmtId="4" fontId="22" fillId="0" borderId="9" xfId="30" quotePrefix="1" applyNumberFormat="1" applyFont="1" applyFill="1" applyBorder="1" applyAlignment="1">
      <alignment horizontal="left" vertical="top" wrapText="1"/>
    </xf>
    <xf numFmtId="4" fontId="31" fillId="0" borderId="3" xfId="38" applyNumberFormat="1" applyFont="1" applyFill="1" applyBorder="1" applyAlignment="1">
      <alignment horizontal="center" vertical="center" wrapText="1"/>
    </xf>
    <xf numFmtId="4" fontId="31" fillId="0" borderId="26" xfId="38" applyNumberFormat="1" applyFont="1" applyFill="1" applyBorder="1" applyAlignment="1">
      <alignment horizontal="center" vertical="center" wrapText="1"/>
    </xf>
    <xf numFmtId="2" fontId="21" fillId="0" borderId="26" xfId="62" applyNumberFormat="1" applyFont="1" applyFill="1" applyBorder="1" applyAlignment="1">
      <alignment horizontal="left" vertical="center" wrapText="1"/>
    </xf>
    <xf numFmtId="0" fontId="9" fillId="0" borderId="1" xfId="13" quotePrefix="1" applyFill="1" applyBorder="1" applyAlignment="1">
      <alignment horizontal="left" vertical="top" wrapText="1"/>
    </xf>
    <xf numFmtId="0" fontId="28" fillId="2" borderId="0" xfId="37" quotePrefix="1" applyFont="1" applyFill="1" applyBorder="1" applyAlignment="1">
      <alignment horizontal="right" vertical="top" wrapText="1"/>
    </xf>
    <xf numFmtId="4" fontId="25" fillId="2" borderId="47" xfId="38" applyNumberFormat="1" applyFont="1" applyFill="1" applyBorder="1" applyAlignment="1">
      <alignment horizontal="center" vertical="center" wrapText="1"/>
    </xf>
    <xf numFmtId="4" fontId="25" fillId="2" borderId="22" xfId="38" applyNumberFormat="1" applyFont="1" applyFill="1" applyBorder="1" applyAlignment="1">
      <alignment horizontal="center" vertical="center" wrapText="1"/>
    </xf>
    <xf numFmtId="4" fontId="25" fillId="2" borderId="46" xfId="38" applyNumberFormat="1" applyFont="1" applyFill="1" applyBorder="1" applyAlignment="1">
      <alignment horizontal="center" vertical="center" wrapText="1"/>
    </xf>
    <xf numFmtId="2" fontId="25" fillId="2" borderId="43" xfId="62" applyNumberFormat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49" fontId="21" fillId="2" borderId="1" xfId="36" quotePrefix="1" applyNumberFormat="1" applyFont="1" applyFill="1" applyBorder="1" applyAlignment="1">
      <alignment horizontal="left" vertical="center" wrapText="1"/>
    </xf>
    <xf numFmtId="0" fontId="25" fillId="2" borderId="1" xfId="37" quotePrefix="1" applyFont="1" applyFill="1" applyBorder="1" applyAlignment="1">
      <alignment horizontal="right" vertical="center" wrapText="1"/>
    </xf>
    <xf numFmtId="4" fontId="25" fillId="2" borderId="1" xfId="38" applyNumberFormat="1" applyFont="1" applyFill="1" applyBorder="1" applyAlignment="1">
      <alignment horizontal="center" vertical="center" wrapText="1"/>
    </xf>
    <xf numFmtId="0" fontId="28" fillId="2" borderId="1" xfId="37" quotePrefix="1" applyFont="1" applyFill="1" applyBorder="1" applyAlignment="1">
      <alignment horizontal="right" vertical="top" wrapText="1"/>
    </xf>
    <xf numFmtId="4" fontId="22" fillId="0" borderId="27" xfId="38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7" xfId="10" quotePrefix="1" applyAlignment="1">
      <alignment horizontal="left" vertical="top" wrapText="1"/>
    </xf>
    <xf numFmtId="0" fontId="6" fillId="0" borderId="1" xfId="20" quotePrefix="1" applyAlignment="1">
      <alignment horizontal="center" vertical="center" wrapText="1"/>
    </xf>
    <xf numFmtId="0" fontId="6" fillId="0" borderId="1" xfId="22" quotePrefix="1" applyAlignment="1">
      <alignment horizontal="center" vertical="center" wrapText="1"/>
    </xf>
    <xf numFmtId="0" fontId="6" fillId="0" borderId="8" xfId="19" quotePrefix="1" applyAlignment="1">
      <alignment horizontal="center" vertical="center" wrapText="1"/>
    </xf>
    <xf numFmtId="0" fontId="6" fillId="0" borderId="8" xfId="25" applyNumberFormat="1" applyAlignment="1">
      <alignment horizontal="right" vertical="top" wrapText="1"/>
    </xf>
    <xf numFmtId="0" fontId="6" fillId="0" borderId="8" xfId="25" applyAlignment="1">
      <alignment horizontal="right" vertical="top" wrapText="1"/>
    </xf>
    <xf numFmtId="0" fontId="6" fillId="0" borderId="8" xfId="25" quotePrefix="1" applyAlignment="1">
      <alignment horizontal="right" vertical="top" wrapText="1"/>
    </xf>
    <xf numFmtId="0" fontId="6" fillId="0" borderId="1" xfId="27" applyNumberFormat="1" applyAlignment="1">
      <alignment horizontal="right" vertical="top" wrapText="1"/>
    </xf>
    <xf numFmtId="0" fontId="6" fillId="0" borderId="1" xfId="28" applyAlignment="1">
      <alignment horizontal="right" vertical="top" wrapText="1"/>
    </xf>
    <xf numFmtId="0" fontId="6" fillId="0" borderId="9" xfId="29" applyNumberFormat="1" applyAlignment="1">
      <alignment horizontal="right" vertical="top" wrapText="1"/>
    </xf>
    <xf numFmtId="0" fontId="12" fillId="0" borderId="7" xfId="30" quotePrefix="1" applyAlignment="1">
      <alignment horizontal="right" vertical="top" wrapText="1"/>
    </xf>
    <xf numFmtId="0" fontId="6" fillId="0" borderId="0" xfId="33" quotePrefix="1" applyAlignment="1">
      <alignment horizontal="right" vertical="top" wrapText="1"/>
    </xf>
    <xf numFmtId="0" fontId="9" fillId="0" borderId="0" xfId="9" quotePrefix="1" applyAlignment="1">
      <alignment horizontal="left" vertical="center" wrapText="1"/>
    </xf>
    <xf numFmtId="0" fontId="22" fillId="0" borderId="32" xfId="30" quotePrefix="1" applyFont="1" applyFill="1" applyBorder="1" applyAlignment="1">
      <alignment horizontal="left" wrapText="1"/>
    </xf>
    <xf numFmtId="0" fontId="15" fillId="0" borderId="37" xfId="0" applyFont="1" applyFill="1" applyBorder="1" applyAlignment="1">
      <alignment horizontal="left" wrapText="1"/>
    </xf>
    <xf numFmtId="0" fontId="15" fillId="0" borderId="34" xfId="0" applyFont="1" applyFill="1" applyBorder="1" applyAlignment="1">
      <alignment horizontal="left" wrapText="1"/>
    </xf>
    <xf numFmtId="4" fontId="22" fillId="0" borderId="38" xfId="30" quotePrefix="1" applyNumberFormat="1" applyFont="1" applyFill="1" applyBorder="1" applyAlignment="1">
      <alignment horizontal="center" vertical="top" wrapText="1"/>
    </xf>
    <xf numFmtId="4" fontId="22" fillId="0" borderId="39" xfId="30" quotePrefix="1" applyNumberFormat="1" applyFont="1" applyFill="1" applyBorder="1" applyAlignment="1">
      <alignment horizontal="center" vertical="top" wrapText="1"/>
    </xf>
    <xf numFmtId="4" fontId="22" fillId="0" borderId="24" xfId="30" quotePrefix="1" applyNumberFormat="1" applyFont="1" applyFill="1" applyBorder="1" applyAlignment="1">
      <alignment horizontal="center" vertical="top" wrapText="1"/>
    </xf>
    <xf numFmtId="0" fontId="22" fillId="0" borderId="33" xfId="30" quotePrefix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2" fillId="0" borderId="18" xfId="30" quotePrefix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22" fillId="0" borderId="38" xfId="30" quotePrefix="1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4" fontId="22" fillId="0" borderId="32" xfId="30" quotePrefix="1" applyNumberFormat="1" applyFont="1" applyFill="1" applyBorder="1" applyAlignment="1">
      <alignment horizontal="center" vertical="top" wrapText="1"/>
    </xf>
    <xf numFmtId="4" fontId="22" fillId="0" borderId="37" xfId="30" quotePrefix="1" applyNumberFormat="1" applyFont="1" applyFill="1" applyBorder="1" applyAlignment="1">
      <alignment horizontal="center" vertical="top" wrapText="1"/>
    </xf>
    <xf numFmtId="4" fontId="22" fillId="0" borderId="34" xfId="30" quotePrefix="1" applyNumberFormat="1" applyFont="1" applyFill="1" applyBorder="1" applyAlignment="1">
      <alignment horizontal="center" vertical="top" wrapText="1"/>
    </xf>
    <xf numFmtId="0" fontId="22" fillId="0" borderId="9" xfId="35" quotePrefix="1" applyFont="1" applyFill="1" applyBorder="1" applyAlignment="1">
      <alignment horizontal="left" vertical="center" wrapText="1"/>
    </xf>
    <xf numFmtId="0" fontId="22" fillId="0" borderId="20" xfId="35" quotePrefix="1" applyFont="1" applyFill="1" applyBorder="1" applyAlignment="1">
      <alignment horizontal="left" vertical="center" wrapText="1"/>
    </xf>
    <xf numFmtId="0" fontId="22" fillId="0" borderId="8" xfId="35" quotePrefix="1" applyFont="1" applyFill="1" applyBorder="1" applyAlignment="1">
      <alignment horizontal="left" vertical="center" wrapText="1"/>
    </xf>
    <xf numFmtId="0" fontId="22" fillId="0" borderId="18" xfId="30" quotePrefix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4" fontId="22" fillId="0" borderId="18" xfId="30" quotePrefix="1" applyNumberFormat="1" applyFont="1" applyFill="1" applyBorder="1" applyAlignment="1">
      <alignment horizontal="center" vertical="top" wrapText="1"/>
    </xf>
    <xf numFmtId="4" fontId="22" fillId="0" borderId="6" xfId="30" quotePrefix="1" applyNumberFormat="1" applyFont="1" applyFill="1" applyBorder="1" applyAlignment="1">
      <alignment horizontal="center" vertical="top" wrapText="1"/>
    </xf>
    <xf numFmtId="4" fontId="22" fillId="0" borderId="19" xfId="30" quotePrefix="1" applyNumberFormat="1" applyFont="1" applyFill="1" applyBorder="1" applyAlignment="1">
      <alignment horizontal="center" vertical="top" wrapText="1"/>
    </xf>
    <xf numFmtId="4" fontId="22" fillId="0" borderId="18" xfId="30" quotePrefix="1" applyNumberFormat="1" applyFont="1" applyFill="1" applyBorder="1" applyAlignment="1">
      <alignment horizontal="left" vertical="center" wrapText="1"/>
    </xf>
    <xf numFmtId="4" fontId="22" fillId="0" borderId="0" xfId="30" quotePrefix="1" applyNumberFormat="1" applyFont="1" applyFill="1" applyBorder="1" applyAlignment="1">
      <alignment horizontal="left" vertical="center" wrapText="1"/>
    </xf>
    <xf numFmtId="4" fontId="22" fillId="0" borderId="24" xfId="30" quotePrefix="1" applyNumberFormat="1" applyFont="1" applyFill="1" applyBorder="1" applyAlignment="1">
      <alignment horizontal="left" vertical="center" wrapText="1"/>
    </xf>
    <xf numFmtId="0" fontId="15" fillId="0" borderId="0" xfId="60" applyFont="1" applyFill="1" applyAlignment="1">
      <alignment horizontal="right" wrapText="1"/>
    </xf>
    <xf numFmtId="0" fontId="15" fillId="0" borderId="0" xfId="60" applyFont="1" applyFill="1" applyAlignment="1">
      <alignment horizontal="right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3" xfId="19" quotePrefix="1" applyFont="1" applyFill="1" applyBorder="1" applyAlignment="1">
      <alignment horizontal="center" vertical="center" wrapText="1"/>
    </xf>
    <xf numFmtId="0" fontId="19" fillId="0" borderId="14" xfId="19" applyFont="1" applyFill="1" applyBorder="1" applyAlignment="1">
      <alignment horizontal="center" vertical="center" wrapText="1"/>
    </xf>
    <xf numFmtId="0" fontId="19" fillId="0" borderId="4" xfId="20" quotePrefix="1" applyFont="1" applyFill="1" applyBorder="1" applyAlignment="1">
      <alignment horizontal="center" vertical="center" wrapText="1"/>
    </xf>
    <xf numFmtId="0" fontId="19" fillId="0" borderId="15" xfId="20" applyFont="1" applyFill="1" applyBorder="1" applyAlignment="1">
      <alignment horizontal="center" vertical="center" wrapText="1"/>
    </xf>
    <xf numFmtId="0" fontId="19" fillId="0" borderId="13" xfId="21" quotePrefix="1" applyFont="1" applyFill="1" applyBorder="1" applyAlignment="1">
      <alignment horizontal="center" vertical="center" wrapText="1"/>
    </xf>
    <xf numFmtId="0" fontId="19" fillId="0" borderId="17" xfId="21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3" fillId="0" borderId="0" xfId="37" quotePrefix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31" quotePrefix="1" applyAlignment="1">
      <alignment horizontal="right" vertical="center" wrapText="1"/>
    </xf>
    <xf numFmtId="0" fontId="9" fillId="0" borderId="0" xfId="7" quotePrefix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0" xfId="9" quotePrefix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9" xfId="34" quotePrefix="1" applyBorder="1" applyAlignment="1">
      <alignment horizontal="right" vertical="top" wrapText="1"/>
    </xf>
    <xf numFmtId="0" fontId="0" fillId="0" borderId="8" xfId="0" applyBorder="1" applyAlignment="1">
      <alignment wrapText="1"/>
    </xf>
    <xf numFmtId="0" fontId="6" fillId="0" borderId="9" xfId="32" quotePrefix="1" applyBorder="1" applyAlignment="1">
      <alignment horizontal="left" vertical="top" wrapText="1"/>
    </xf>
    <xf numFmtId="0" fontId="6" fillId="0" borderId="9" xfId="33" applyNumberFormat="1" applyBorder="1" applyAlignment="1">
      <alignment horizontal="right" vertical="top" wrapText="1"/>
    </xf>
    <xf numFmtId="0" fontId="0" fillId="0" borderId="20" xfId="0" applyBorder="1" applyAlignment="1">
      <alignment wrapText="1"/>
    </xf>
    <xf numFmtId="0" fontId="13" fillId="0" borderId="53" xfId="37" quotePrefix="1" applyBorder="1" applyAlignment="1">
      <alignment horizontal="left" vertical="top" wrapText="1"/>
    </xf>
    <xf numFmtId="0" fontId="0" fillId="0" borderId="5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6" fillId="0" borderId="1" xfId="26" quotePrefix="1" applyAlignment="1">
      <alignment horizontal="left" vertical="top" wrapText="1"/>
    </xf>
    <xf numFmtId="0" fontId="0" fillId="0" borderId="53" xfId="0" applyBorder="1" applyAlignment="1">
      <alignment vertical="top" wrapText="1"/>
    </xf>
    <xf numFmtId="0" fontId="6" fillId="0" borderId="1" xfId="27" applyNumberFormat="1" applyAlignment="1">
      <alignment horizontal="right" vertical="top" wrapText="1"/>
    </xf>
    <xf numFmtId="0" fontId="12" fillId="0" borderId="7" xfId="30" quotePrefix="1" applyAlignment="1">
      <alignment horizontal="right" vertical="top" wrapText="1"/>
    </xf>
    <xf numFmtId="0" fontId="0" fillId="0" borderId="0" xfId="0" applyAlignment="1">
      <alignment vertical="top" wrapText="1"/>
    </xf>
    <xf numFmtId="0" fontId="6" fillId="0" borderId="5" xfId="25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6" fillId="0" borderId="5" xfId="24" quotePrefix="1" applyBorder="1" applyAlignment="1">
      <alignment horizontal="center" vertical="top" wrapText="1"/>
    </xf>
    <xf numFmtId="0" fontId="6" fillId="0" borderId="5" xfId="23" quotePrefix="1" applyBorder="1" applyAlignment="1">
      <alignment horizontal="left" vertical="top" wrapText="1"/>
    </xf>
    <xf numFmtId="0" fontId="6" fillId="0" borderId="5" xfId="25" applyNumberFormat="1" applyBorder="1" applyAlignment="1">
      <alignment horizontal="right" vertical="top" wrapText="1"/>
    </xf>
    <xf numFmtId="0" fontId="0" fillId="0" borderId="2" xfId="0" applyBorder="1" applyAlignment="1">
      <alignment wrapText="1"/>
    </xf>
    <xf numFmtId="0" fontId="9" fillId="0" borderId="7" xfId="10" quotePrefix="1" applyAlignment="1">
      <alignment horizontal="left" vertical="top" wrapText="1"/>
    </xf>
    <xf numFmtId="0" fontId="6" fillId="0" borderId="1" xfId="21" applyNumberFormat="1" applyAlignment="1">
      <alignment horizontal="right" vertical="top" wrapText="1"/>
    </xf>
    <xf numFmtId="0" fontId="9" fillId="0" borderId="7" xfId="14" quotePrefix="1" applyBorder="1" applyAlignment="1">
      <alignment horizontal="left" vertical="center" wrapText="1"/>
    </xf>
    <xf numFmtId="0" fontId="6" fillId="0" borderId="43" xfId="19" quotePrefix="1" applyBorder="1" applyAlignment="1">
      <alignment horizontal="center" vertical="center" wrapText="1"/>
    </xf>
    <xf numFmtId="0" fontId="0" fillId="0" borderId="54" xfId="0" applyBorder="1" applyAlignment="1">
      <alignment wrapText="1"/>
    </xf>
    <xf numFmtId="0" fontId="0" fillId="0" borderId="55" xfId="0" applyBorder="1" applyAlignment="1">
      <alignment wrapText="1"/>
    </xf>
    <xf numFmtId="0" fontId="6" fillId="0" borderId="5" xfId="20" quotePrefix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6" fillId="0" borderId="9" xfId="20" quotePrefix="1" applyBorder="1" applyAlignment="1">
      <alignment horizontal="center" vertical="center" wrapText="1"/>
    </xf>
    <xf numFmtId="0" fontId="6" fillId="0" borderId="42" xfId="22" quotePrefix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0" fontId="9" fillId="0" borderId="0" xfId="14" quotePrefix="1" applyAlignment="1">
      <alignment horizontal="left" vertical="center" wrapText="1"/>
    </xf>
    <xf numFmtId="0" fontId="11" fillId="0" borderId="0" xfId="17" quotePrefix="1" applyAlignment="1">
      <alignment horizontal="left" wrapText="1"/>
    </xf>
    <xf numFmtId="0" fontId="9" fillId="0" borderId="0" xfId="18" applyNumberFormat="1" applyAlignment="1">
      <alignment horizontal="right" wrapText="1"/>
    </xf>
    <xf numFmtId="0" fontId="9" fillId="0" borderId="53" xfId="13" quotePrefix="1" applyBorder="1" applyAlignment="1">
      <alignment horizontal="center" vertical="top" wrapText="1"/>
    </xf>
    <xf numFmtId="0" fontId="9" fillId="0" borderId="0" xfId="15" quotePrefix="1" applyAlignment="1">
      <alignment horizontal="center" wrapText="1"/>
    </xf>
    <xf numFmtId="0" fontId="10" fillId="0" borderId="0" xfId="16" quotePrefix="1" applyAlignment="1">
      <alignment horizontal="center" vertical="center" wrapText="1"/>
    </xf>
    <xf numFmtId="0" fontId="9" fillId="0" borderId="0" xfId="11" quotePrefix="1" applyAlignment="1">
      <alignment horizontal="left" vertical="center" wrapText="1"/>
    </xf>
    <xf numFmtId="0" fontId="6" fillId="0" borderId="0" xfId="4" quotePrefix="1" applyAlignment="1">
      <alignment horizontal="left" vertical="top" wrapText="1"/>
    </xf>
    <xf numFmtId="0" fontId="7" fillId="0" borderId="0" xfId="5" quotePrefix="1" applyAlignment="1">
      <alignment horizontal="right" vertical="top" wrapText="1"/>
    </xf>
    <xf numFmtId="0" fontId="9" fillId="0" borderId="0" xfId="8" quotePrefix="1" applyAlignment="1">
      <alignment horizontal="left" vertical="center" wrapText="1"/>
    </xf>
    <xf numFmtId="0" fontId="9" fillId="0" borderId="0" xfId="12" quotePrefix="1" applyAlignment="1">
      <alignment horizontal="center" wrapText="1"/>
    </xf>
    <xf numFmtId="0" fontId="22" fillId="0" borderId="1" xfId="35" applyNumberFormat="1" applyFont="1" applyFill="1" applyBorder="1" applyAlignment="1">
      <alignment horizontal="center" vertical="center" wrapText="1"/>
    </xf>
    <xf numFmtId="0" fontId="22" fillId="0" borderId="1" xfId="37" quotePrefix="1" applyFont="1" applyFill="1" applyBorder="1" applyAlignment="1">
      <alignment horizontal="left" vertical="center" wrapText="1"/>
    </xf>
    <xf numFmtId="0" fontId="0" fillId="0" borderId="1" xfId="0" applyFill="1" applyBorder="1"/>
    <xf numFmtId="169" fontId="21" fillId="0" borderId="1" xfId="38" applyNumberFormat="1" applyFont="1" applyFill="1" applyBorder="1" applyAlignment="1">
      <alignment horizontal="center" vertical="center" wrapText="1"/>
    </xf>
  </cellXfs>
  <cellStyles count="63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Финансовый" xfId="62" builtinId="3"/>
    <cellStyle name="Финансовый 2" xfId="57"/>
    <cellStyle name="Финансовый 3" xfId="59"/>
    <cellStyle name="Финансовый 3 2" xfId="61"/>
  </cellStyles>
  <dxfs count="0"/>
  <tableStyles count="0" defaultTableStyle="TableStyleMedium2" defaultPivotStyle="PivotStyleMedium9"/>
  <colors>
    <mruColors>
      <color rgb="FFD9D9D9"/>
      <color rgb="FFC7C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6</xdr:row>
      <xdr:rowOff>38100</xdr:rowOff>
    </xdr:from>
    <xdr:to>
      <xdr:col>5</xdr:col>
      <xdr:colOff>622273</xdr:colOff>
      <xdr:row>8</xdr:row>
      <xdr:rowOff>9525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1181100"/>
          <a:ext cx="403198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94</xdr:row>
      <xdr:rowOff>133350</xdr:rowOff>
    </xdr:from>
    <xdr:to>
      <xdr:col>5</xdr:col>
      <xdr:colOff>28575</xdr:colOff>
      <xdr:row>96</xdr:row>
      <xdr:rowOff>104987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17506950"/>
          <a:ext cx="647700" cy="3526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38101</xdr:colOff>
      <xdr:row>96</xdr:row>
      <xdr:rowOff>142876</xdr:rowOff>
    </xdr:from>
    <xdr:to>
      <xdr:col>5</xdr:col>
      <xdr:colOff>19051</xdr:colOff>
      <xdr:row>98</xdr:row>
      <xdr:rowOff>57828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0876" y="17897476"/>
          <a:ext cx="647700" cy="295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tabSelected="1" view="pageBreakPreview" zoomScaleNormal="100" zoomScaleSheetLayoutView="100" workbookViewId="0">
      <selection activeCell="C41" sqref="C40:C41"/>
    </sheetView>
  </sheetViews>
  <sheetFormatPr defaultRowHeight="15" x14ac:dyDescent="0.25"/>
  <cols>
    <col min="1" max="1" width="9.28515625" bestFit="1" customWidth="1"/>
    <col min="2" max="2" width="29.85546875" customWidth="1"/>
    <col min="3" max="3" width="55.28515625" customWidth="1"/>
    <col min="4" max="9" width="10" bestFit="1" customWidth="1"/>
    <col min="12" max="12" width="9.140625" customWidth="1"/>
  </cols>
  <sheetData>
    <row r="1" spans="1:9" x14ac:dyDescent="0.25">
      <c r="A1" s="12"/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5">
      <c r="A3" s="12"/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25">
      <c r="A4" s="12"/>
      <c r="B4" s="12"/>
      <c r="C4" s="12"/>
      <c r="D4" s="236" t="s">
        <v>111</v>
      </c>
      <c r="E4" s="236"/>
      <c r="F4" s="236"/>
      <c r="G4" s="236"/>
      <c r="H4" s="236"/>
      <c r="I4" s="12"/>
    </row>
    <row r="5" spans="1:9" x14ac:dyDescent="0.25">
      <c r="A5" s="12"/>
      <c r="B5" s="12"/>
      <c r="C5" s="12"/>
      <c r="D5" s="236"/>
      <c r="E5" s="236"/>
      <c r="F5" s="236"/>
      <c r="G5" s="236"/>
      <c r="H5" s="236"/>
      <c r="I5" s="12"/>
    </row>
    <row r="6" spans="1:9" x14ac:dyDescent="0.25">
      <c r="A6" s="12"/>
      <c r="B6" s="12"/>
      <c r="C6" s="12"/>
      <c r="D6" s="236"/>
      <c r="E6" s="236"/>
      <c r="F6" s="236"/>
      <c r="G6" s="236"/>
      <c r="H6" s="236"/>
      <c r="I6" s="12"/>
    </row>
    <row r="7" spans="1:9" x14ac:dyDescent="0.25">
      <c r="A7" s="12"/>
      <c r="B7" s="12"/>
      <c r="C7" s="12"/>
      <c r="D7" s="237" t="s">
        <v>90</v>
      </c>
      <c r="E7" s="237"/>
      <c r="F7" s="237"/>
      <c r="G7" s="237"/>
      <c r="H7" s="237"/>
      <c r="I7" s="12"/>
    </row>
    <row r="8" spans="1:9" x14ac:dyDescent="0.25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5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53.25" customHeight="1" x14ac:dyDescent="0.25">
      <c r="A13" s="238" t="s">
        <v>286</v>
      </c>
      <c r="B13" s="238"/>
      <c r="C13" s="239"/>
      <c r="D13" s="239"/>
      <c r="E13" s="239"/>
      <c r="F13" s="239"/>
      <c r="G13" s="239"/>
      <c r="H13" s="239"/>
      <c r="I13" s="12"/>
    </row>
    <row r="14" spans="1:9" ht="15.75" thickBot="1" x14ac:dyDescent="0.3">
      <c r="A14" s="12" t="s">
        <v>112</v>
      </c>
      <c r="B14" s="12"/>
      <c r="C14" s="12"/>
      <c r="D14" s="12"/>
      <c r="E14" s="12"/>
      <c r="F14" s="12"/>
      <c r="G14" s="12"/>
      <c r="H14" s="12"/>
      <c r="I14" s="12"/>
    </row>
    <row r="15" spans="1:9" ht="38.25" customHeight="1" thickBot="1" x14ac:dyDescent="0.3">
      <c r="A15" s="240" t="s">
        <v>18</v>
      </c>
      <c r="B15" s="242" t="s">
        <v>6</v>
      </c>
      <c r="C15" s="244" t="s">
        <v>7</v>
      </c>
      <c r="D15" s="246" t="s">
        <v>69</v>
      </c>
      <c r="E15" s="247"/>
      <c r="F15" s="247"/>
      <c r="G15" s="247"/>
      <c r="H15" s="248"/>
      <c r="I15" s="12"/>
    </row>
    <row r="16" spans="1:9" ht="32.25" thickBot="1" x14ac:dyDescent="0.3">
      <c r="A16" s="241"/>
      <c r="B16" s="243"/>
      <c r="C16" s="245"/>
      <c r="D16" s="13" t="s">
        <v>0</v>
      </c>
      <c r="E16" s="14" t="s">
        <v>1</v>
      </c>
      <c r="F16" s="14" t="s">
        <v>2</v>
      </c>
      <c r="G16" s="15" t="s">
        <v>3</v>
      </c>
      <c r="H16" s="16" t="s">
        <v>8</v>
      </c>
      <c r="I16" s="12"/>
    </row>
    <row r="17" spans="1:9" ht="15.75" thickBot="1" x14ac:dyDescent="0.3">
      <c r="A17" s="17">
        <v>1</v>
      </c>
      <c r="B17" s="18">
        <v>2</v>
      </c>
      <c r="C17" s="19">
        <v>3</v>
      </c>
      <c r="D17" s="20">
        <v>4</v>
      </c>
      <c r="E17" s="21">
        <v>5</v>
      </c>
      <c r="F17" s="21">
        <v>6</v>
      </c>
      <c r="G17" s="22">
        <v>7</v>
      </c>
      <c r="H17" s="23">
        <v>8</v>
      </c>
      <c r="I17" s="12"/>
    </row>
    <row r="18" spans="1:9" x14ac:dyDescent="0.25">
      <c r="A18" s="228" t="s">
        <v>25</v>
      </c>
      <c r="B18" s="229"/>
      <c r="C18" s="229"/>
      <c r="D18" s="230"/>
      <c r="E18" s="231"/>
      <c r="F18" s="231"/>
      <c r="G18" s="231"/>
      <c r="H18" s="232"/>
      <c r="I18" s="12"/>
    </row>
    <row r="19" spans="1:9" hidden="1" x14ac:dyDescent="0.25">
      <c r="A19" s="104">
        <v>1</v>
      </c>
      <c r="B19" s="32" t="s">
        <v>29</v>
      </c>
      <c r="C19" s="105" t="s">
        <v>37</v>
      </c>
      <c r="D19" s="4"/>
      <c r="E19" s="5"/>
      <c r="F19" s="5"/>
      <c r="G19" s="5"/>
      <c r="H19" s="7">
        <f t="shared" ref="H19:H22" si="0">D19+E19+F19+G19</f>
        <v>0</v>
      </c>
      <c r="I19" s="12"/>
    </row>
    <row r="20" spans="1:9" hidden="1" x14ac:dyDescent="0.25">
      <c r="A20" s="24">
        <v>2</v>
      </c>
      <c r="B20" s="25" t="s">
        <v>30</v>
      </c>
      <c r="C20" s="26" t="s">
        <v>38</v>
      </c>
      <c r="D20" s="1"/>
      <c r="E20" s="2"/>
      <c r="F20" s="2"/>
      <c r="G20" s="2"/>
      <c r="H20" s="3">
        <f t="shared" si="0"/>
        <v>0</v>
      </c>
      <c r="I20" s="12"/>
    </row>
    <row r="21" spans="1:9" hidden="1" x14ac:dyDescent="0.25">
      <c r="A21" s="24">
        <v>3</v>
      </c>
      <c r="B21" s="25" t="s">
        <v>35</v>
      </c>
      <c r="C21" s="26" t="s">
        <v>39</v>
      </c>
      <c r="D21" s="1"/>
      <c r="E21" s="2"/>
      <c r="F21" s="2"/>
      <c r="G21" s="2"/>
      <c r="H21" s="3">
        <f t="shared" si="0"/>
        <v>0</v>
      </c>
      <c r="I21" s="12"/>
    </row>
    <row r="22" spans="1:9" hidden="1" x14ac:dyDescent="0.25">
      <c r="A22" s="24">
        <v>4</v>
      </c>
      <c r="B22" s="25" t="s">
        <v>36</v>
      </c>
      <c r="C22" s="26" t="s">
        <v>40</v>
      </c>
      <c r="D22" s="1"/>
      <c r="E22" s="2"/>
      <c r="F22" s="2"/>
      <c r="G22" s="2"/>
      <c r="H22" s="3">
        <f t="shared" si="0"/>
        <v>0</v>
      </c>
      <c r="I22" s="12"/>
    </row>
    <row r="23" spans="1:9" ht="15.75" thickBot="1" x14ac:dyDescent="0.3">
      <c r="A23" s="27"/>
      <c r="B23" s="28" t="s">
        <v>17</v>
      </c>
      <c r="C23" s="106" t="s">
        <v>26</v>
      </c>
      <c r="D23" s="29">
        <f>SUM(D19:D22)</f>
        <v>0</v>
      </c>
      <c r="E23" s="30">
        <f>SUM(E19:E22)</f>
        <v>0</v>
      </c>
      <c r="F23" s="30">
        <f>SUM(F19:F22)</f>
        <v>0</v>
      </c>
      <c r="G23" s="30">
        <f>SUM(G19:G22)</f>
        <v>0</v>
      </c>
      <c r="H23" s="99">
        <f>SUM(H19:H22)</f>
        <v>0</v>
      </c>
      <c r="I23" s="12"/>
    </row>
    <row r="24" spans="1:9" ht="15.75" thickBot="1" x14ac:dyDescent="0.3">
      <c r="A24" s="114"/>
      <c r="B24" s="121"/>
      <c r="C24" s="122" t="s">
        <v>80</v>
      </c>
      <c r="D24" s="123">
        <f>D23*6.26</f>
        <v>0</v>
      </c>
      <c r="E24" s="123">
        <f>E23*6.26</f>
        <v>0</v>
      </c>
      <c r="F24" s="124">
        <v>0</v>
      </c>
      <c r="G24" s="124">
        <f>G23*7.53</f>
        <v>0</v>
      </c>
      <c r="H24" s="125">
        <f>D24+E24+F24+G24</f>
        <v>0</v>
      </c>
      <c r="I24" s="12"/>
    </row>
    <row r="25" spans="1:9" ht="15.75" thickBot="1" x14ac:dyDescent="0.3">
      <c r="A25" s="219" t="s">
        <v>9</v>
      </c>
      <c r="B25" s="220"/>
      <c r="C25" s="221"/>
      <c r="D25" s="233"/>
      <c r="E25" s="234"/>
      <c r="F25" s="234"/>
      <c r="G25" s="234"/>
      <c r="H25" s="235"/>
      <c r="I25" s="12"/>
    </row>
    <row r="26" spans="1:9" ht="15.75" thickBot="1" x14ac:dyDescent="0.3">
      <c r="A26" s="31">
        <v>1</v>
      </c>
      <c r="B26" s="32" t="s">
        <v>31</v>
      </c>
      <c r="C26" s="33" t="s">
        <v>91</v>
      </c>
      <c r="D26" s="29">
        <v>39.808</v>
      </c>
      <c r="E26" s="29">
        <v>1.47</v>
      </c>
      <c r="F26" s="29">
        <v>43.984999999999999</v>
      </c>
      <c r="G26" s="29">
        <v>0</v>
      </c>
      <c r="H26" s="181">
        <f>D26+E26+F26+G26</f>
        <v>85.263000000000005</v>
      </c>
      <c r="I26" s="12"/>
    </row>
    <row r="27" spans="1:9" ht="25.5" hidden="1" x14ac:dyDescent="0.25">
      <c r="A27" s="36">
        <v>6</v>
      </c>
      <c r="B27" s="25" t="s">
        <v>32</v>
      </c>
      <c r="C27" s="37" t="s">
        <v>41</v>
      </c>
      <c r="D27" s="38"/>
      <c r="E27" s="39"/>
      <c r="F27" s="39"/>
      <c r="G27" s="39"/>
      <c r="H27" s="3">
        <f t="shared" ref="H27:H29" si="1">D27+E27+F27+G27</f>
        <v>0</v>
      </c>
      <c r="I27" s="12"/>
    </row>
    <row r="28" spans="1:9" hidden="1" x14ac:dyDescent="0.25">
      <c r="A28" s="36">
        <v>7</v>
      </c>
      <c r="B28" s="25" t="s">
        <v>33</v>
      </c>
      <c r="C28" s="37" t="s">
        <v>42</v>
      </c>
      <c r="D28" s="38"/>
      <c r="E28" s="39"/>
      <c r="F28" s="39"/>
      <c r="G28" s="39"/>
      <c r="H28" s="3">
        <f t="shared" si="1"/>
        <v>0</v>
      </c>
      <c r="I28" s="12"/>
    </row>
    <row r="29" spans="1:9" hidden="1" x14ac:dyDescent="0.25">
      <c r="A29" s="36">
        <v>8</v>
      </c>
      <c r="B29" s="25" t="s">
        <v>34</v>
      </c>
      <c r="C29" s="37" t="s">
        <v>43</v>
      </c>
      <c r="D29" s="38"/>
      <c r="E29" s="39"/>
      <c r="F29" s="39"/>
      <c r="G29" s="39"/>
      <c r="H29" s="3">
        <f t="shared" si="1"/>
        <v>0</v>
      </c>
      <c r="I29" s="12"/>
    </row>
    <row r="30" spans="1:9" ht="15.75" thickBot="1" x14ac:dyDescent="0.3">
      <c r="A30" s="40"/>
      <c r="B30" s="41" t="s">
        <v>17</v>
      </c>
      <c r="C30" s="96" t="s">
        <v>10</v>
      </c>
      <c r="D30" s="42">
        <f>SUM(D26:D29)</f>
        <v>39.808</v>
      </c>
      <c r="E30" s="115">
        <f>SUM(E26:E29)</f>
        <v>1.47</v>
      </c>
      <c r="F30" s="115">
        <f>SUM(F26:F29)</f>
        <v>43.984999999999999</v>
      </c>
      <c r="G30" s="115">
        <f>SUM(G26:G29)</f>
        <v>0</v>
      </c>
      <c r="H30" s="44">
        <f>SUM(H26:H29)</f>
        <v>85.263000000000005</v>
      </c>
      <c r="I30" s="12"/>
    </row>
    <row r="31" spans="1:9" ht="15.75" thickBot="1" x14ac:dyDescent="0.3">
      <c r="A31" s="126"/>
      <c r="B31" s="127"/>
      <c r="C31" s="122" t="s">
        <v>79</v>
      </c>
      <c r="D31" s="128">
        <f>(D26+D27)*6.26</f>
        <v>249.19808</v>
      </c>
      <c r="E31" s="128">
        <f>(E26+E27)*6.26</f>
        <v>9.2021999999999995</v>
      </c>
      <c r="F31" s="129">
        <f>F30*3.55</f>
        <v>156.14675</v>
      </c>
      <c r="G31" s="129"/>
      <c r="H31" s="130">
        <f>D31+E31+F31+G31</f>
        <v>414.54703000000001</v>
      </c>
      <c r="I31" s="12"/>
    </row>
    <row r="32" spans="1:9" ht="15.75" thickBot="1" x14ac:dyDescent="0.3">
      <c r="A32" s="45"/>
      <c r="B32" s="46" t="s">
        <v>17</v>
      </c>
      <c r="C32" s="116" t="s">
        <v>27</v>
      </c>
      <c r="D32" s="117">
        <f>D30+D23</f>
        <v>39.808</v>
      </c>
      <c r="E32" s="118">
        <f>E30+E23</f>
        <v>1.47</v>
      </c>
      <c r="F32" s="118">
        <f>F30+F23</f>
        <v>43.984999999999999</v>
      </c>
      <c r="G32" s="118">
        <f>G30+G23</f>
        <v>0</v>
      </c>
      <c r="H32" s="119">
        <f>D32+E32+F32+G32</f>
        <v>85.263000000000005</v>
      </c>
      <c r="I32" s="12"/>
    </row>
    <row r="33" spans="1:9" ht="15.75" thickBot="1" x14ac:dyDescent="0.3">
      <c r="A33" s="131"/>
      <c r="B33" s="132"/>
      <c r="C33" s="133" t="s">
        <v>75</v>
      </c>
      <c r="D33" s="134">
        <f>D24+D31</f>
        <v>249.19808</v>
      </c>
      <c r="E33" s="134">
        <f>E24+E31</f>
        <v>9.2021999999999995</v>
      </c>
      <c r="F33" s="134">
        <f>F24+F31</f>
        <v>156.14675</v>
      </c>
      <c r="G33" s="134">
        <f>G24+G31</f>
        <v>0</v>
      </c>
      <c r="H33" s="135">
        <f>D33+E33+F33+G33</f>
        <v>414.54703000000001</v>
      </c>
      <c r="I33" s="12"/>
    </row>
    <row r="34" spans="1:9" ht="15.75" thickBot="1" x14ac:dyDescent="0.3">
      <c r="A34" s="219" t="s">
        <v>48</v>
      </c>
      <c r="B34" s="220"/>
      <c r="C34" s="221"/>
      <c r="D34" s="211"/>
      <c r="E34" s="223"/>
      <c r="F34" s="223"/>
      <c r="G34" s="223"/>
      <c r="H34" s="213"/>
      <c r="I34" s="12"/>
    </row>
    <row r="35" spans="1:9" ht="25.5" hidden="1" x14ac:dyDescent="0.25">
      <c r="A35" s="31">
        <v>9</v>
      </c>
      <c r="B35" s="32" t="s">
        <v>44</v>
      </c>
      <c r="C35" s="33" t="s">
        <v>52</v>
      </c>
      <c r="D35" s="34"/>
      <c r="E35" s="35"/>
      <c r="F35" s="35"/>
      <c r="G35" s="35"/>
      <c r="H35" s="7">
        <f>D35+E35+F35+G35</f>
        <v>0</v>
      </c>
      <c r="I35" s="12"/>
    </row>
    <row r="36" spans="1:9" hidden="1" x14ac:dyDescent="0.25">
      <c r="A36" s="36">
        <v>10</v>
      </c>
      <c r="B36" s="25" t="s">
        <v>45</v>
      </c>
      <c r="C36" s="37" t="s">
        <v>53</v>
      </c>
      <c r="D36" s="38"/>
      <c r="E36" s="39"/>
      <c r="F36" s="39"/>
      <c r="G36" s="39"/>
      <c r="H36" s="3">
        <f t="shared" ref="H36:H38" si="2">D36+E36+F36+G36</f>
        <v>0</v>
      </c>
      <c r="I36" s="12"/>
    </row>
    <row r="37" spans="1:9" hidden="1" x14ac:dyDescent="0.25">
      <c r="A37" s="36">
        <v>11</v>
      </c>
      <c r="B37" s="25" t="s">
        <v>46</v>
      </c>
      <c r="C37" s="37" t="s">
        <v>54</v>
      </c>
      <c r="D37" s="38"/>
      <c r="E37" s="39"/>
      <c r="F37" s="39"/>
      <c r="G37" s="39"/>
      <c r="H37" s="3">
        <f t="shared" si="2"/>
        <v>0</v>
      </c>
      <c r="I37" s="12"/>
    </row>
    <row r="38" spans="1:9" hidden="1" x14ac:dyDescent="0.25">
      <c r="A38" s="36">
        <v>12</v>
      </c>
      <c r="B38" s="25" t="s">
        <v>47</v>
      </c>
      <c r="C38" s="37" t="s">
        <v>55</v>
      </c>
      <c r="D38" s="38"/>
      <c r="E38" s="39"/>
      <c r="F38" s="39"/>
      <c r="G38" s="39"/>
      <c r="H38" s="3">
        <f t="shared" si="2"/>
        <v>0</v>
      </c>
      <c r="I38" s="12"/>
    </row>
    <row r="39" spans="1:9" ht="15.75" thickBot="1" x14ac:dyDescent="0.3">
      <c r="A39" s="50"/>
      <c r="B39" s="51"/>
      <c r="C39" s="108" t="s">
        <v>51</v>
      </c>
      <c r="D39" s="52">
        <f>SUM(D35:D38)</f>
        <v>0</v>
      </c>
      <c r="E39" s="53">
        <f t="shared" ref="E39:H39" si="3">SUM(E35:E38)</f>
        <v>0</v>
      </c>
      <c r="F39" s="53">
        <f t="shared" si="3"/>
        <v>0</v>
      </c>
      <c r="G39" s="53">
        <f t="shared" si="3"/>
        <v>0</v>
      </c>
      <c r="H39" s="120">
        <f t="shared" si="3"/>
        <v>0</v>
      </c>
      <c r="I39" s="12"/>
    </row>
    <row r="40" spans="1:9" ht="15.75" thickBot="1" x14ac:dyDescent="0.3">
      <c r="A40" s="136"/>
      <c r="B40" s="137"/>
      <c r="C40" s="122" t="s">
        <v>77</v>
      </c>
      <c r="D40" s="138">
        <f>D39*5.33*1.003</f>
        <v>0</v>
      </c>
      <c r="E40" s="138">
        <f>E39*5.33*1.003</f>
        <v>0</v>
      </c>
      <c r="F40" s="139">
        <f>F39*3.82</f>
        <v>0</v>
      </c>
      <c r="G40" s="139"/>
      <c r="H40" s="140">
        <f>D40+E40+F40+G40</f>
        <v>0</v>
      </c>
      <c r="I40" s="12"/>
    </row>
    <row r="41" spans="1:9" ht="15.75" thickBot="1" x14ac:dyDescent="0.3">
      <c r="A41" s="45"/>
      <c r="B41" s="46" t="s">
        <v>17</v>
      </c>
      <c r="C41" s="47" t="s">
        <v>70</v>
      </c>
      <c r="D41" s="42">
        <f>D32+D39</f>
        <v>39.808</v>
      </c>
      <c r="E41" s="115">
        <f t="shared" ref="E41:H41" si="4">E32+E39</f>
        <v>1.47</v>
      </c>
      <c r="F41" s="115">
        <f t="shared" si="4"/>
        <v>43.984999999999999</v>
      </c>
      <c r="G41" s="115">
        <f t="shared" si="4"/>
        <v>0</v>
      </c>
      <c r="H41" s="43">
        <f t="shared" si="4"/>
        <v>85.263000000000005</v>
      </c>
      <c r="I41" s="12"/>
    </row>
    <row r="42" spans="1:9" ht="15.75" thickBot="1" x14ac:dyDescent="0.3">
      <c r="A42" s="131"/>
      <c r="B42" s="132"/>
      <c r="C42" s="133" t="s">
        <v>76</v>
      </c>
      <c r="D42" s="141">
        <f>D40+D33</f>
        <v>249.19808</v>
      </c>
      <c r="E42" s="141">
        <f t="shared" ref="E42:G42" si="5">E40+E33</f>
        <v>9.2021999999999995</v>
      </c>
      <c r="F42" s="141">
        <f t="shared" si="5"/>
        <v>156.14675</v>
      </c>
      <c r="G42" s="141">
        <f t="shared" si="5"/>
        <v>0</v>
      </c>
      <c r="H42" s="140">
        <f>D42+E42+F42+G42</f>
        <v>414.54703000000001</v>
      </c>
      <c r="I42" s="12"/>
    </row>
    <row r="43" spans="1:9" ht="26.25" customHeight="1" thickBot="1" x14ac:dyDescent="0.3">
      <c r="A43" s="219" t="s">
        <v>49</v>
      </c>
      <c r="B43" s="220"/>
      <c r="C43" s="221"/>
      <c r="D43" s="222"/>
      <c r="E43" s="223"/>
      <c r="F43" s="223"/>
      <c r="G43" s="223"/>
      <c r="H43" s="224"/>
      <c r="I43" s="12"/>
    </row>
    <row r="44" spans="1:9" hidden="1" x14ac:dyDescent="0.25">
      <c r="A44" s="57">
        <v>13</v>
      </c>
      <c r="B44" s="58" t="s">
        <v>59</v>
      </c>
      <c r="C44" s="59" t="s">
        <v>61</v>
      </c>
      <c r="D44" s="34"/>
      <c r="E44" s="35"/>
      <c r="F44" s="35"/>
      <c r="G44" s="35"/>
      <c r="H44" s="7">
        <f>D44+E44+F44+G44</f>
        <v>0</v>
      </c>
      <c r="I44" s="12"/>
    </row>
    <row r="45" spans="1:9" ht="15.75" hidden="1" thickBot="1" x14ac:dyDescent="0.3">
      <c r="A45" s="36">
        <v>14</v>
      </c>
      <c r="B45" s="58" t="s">
        <v>60</v>
      </c>
      <c r="C45" s="37" t="s">
        <v>62</v>
      </c>
      <c r="D45" s="38"/>
      <c r="E45" s="39"/>
      <c r="F45" s="39"/>
      <c r="G45" s="39"/>
      <c r="H45" s="3">
        <f t="shared" ref="H45" si="6">D45+E45+F45+G45</f>
        <v>0</v>
      </c>
      <c r="I45" s="12"/>
    </row>
    <row r="46" spans="1:9" ht="15.75" thickBot="1" x14ac:dyDescent="0.3">
      <c r="A46" s="136"/>
      <c r="B46" s="142"/>
      <c r="C46" s="122" t="s">
        <v>78</v>
      </c>
      <c r="D46" s="138">
        <f>(D44+D45)*5.33*1.003</f>
        <v>0</v>
      </c>
      <c r="E46" s="139"/>
      <c r="F46" s="139"/>
      <c r="G46" s="139"/>
      <c r="H46" s="143">
        <f>D46</f>
        <v>0</v>
      </c>
      <c r="I46" s="12"/>
    </row>
    <row r="47" spans="1:9" ht="15.75" thickBot="1" x14ac:dyDescent="0.3">
      <c r="A47" s="40"/>
      <c r="B47" s="41" t="s">
        <v>17</v>
      </c>
      <c r="C47" s="96" t="s">
        <v>57</v>
      </c>
      <c r="D47" s="54">
        <f t="shared" ref="D47:H47" si="7">SUM(D44:D45)</f>
        <v>0</v>
      </c>
      <c r="E47" s="55">
        <f t="shared" si="7"/>
        <v>0</v>
      </c>
      <c r="F47" s="55">
        <f t="shared" si="7"/>
        <v>0</v>
      </c>
      <c r="G47" s="55">
        <f t="shared" si="7"/>
        <v>0</v>
      </c>
      <c r="H47" s="56">
        <f t="shared" si="7"/>
        <v>0</v>
      </c>
      <c r="I47" s="12"/>
    </row>
    <row r="48" spans="1:9" ht="15.75" thickBot="1" x14ac:dyDescent="0.3">
      <c r="A48" s="219" t="s">
        <v>50</v>
      </c>
      <c r="B48" s="220"/>
      <c r="C48" s="221"/>
      <c r="D48" s="222"/>
      <c r="E48" s="223"/>
      <c r="F48" s="223"/>
      <c r="G48" s="223"/>
      <c r="H48" s="224"/>
      <c r="I48" s="12"/>
    </row>
    <row r="49" spans="1:9" hidden="1" x14ac:dyDescent="0.25">
      <c r="A49" s="57"/>
      <c r="B49" s="58" t="s">
        <v>63</v>
      </c>
      <c r="C49" s="59" t="s">
        <v>64</v>
      </c>
      <c r="D49" s="34"/>
      <c r="E49" s="35"/>
      <c r="F49" s="35"/>
      <c r="G49" s="35"/>
      <c r="H49" s="7">
        <f>D49+E49+F49+G49</f>
        <v>0</v>
      </c>
      <c r="I49" s="12"/>
    </row>
    <row r="50" spans="1:9" ht="15.75" thickBot="1" x14ac:dyDescent="0.3">
      <c r="A50" s="40"/>
      <c r="B50" s="41" t="s">
        <v>17</v>
      </c>
      <c r="C50" s="96" t="s">
        <v>58</v>
      </c>
      <c r="D50" s="42">
        <f t="shared" ref="D50:H50" si="8">SUM(D49:D49)</f>
        <v>0</v>
      </c>
      <c r="E50" s="43">
        <f t="shared" si="8"/>
        <v>0</v>
      </c>
      <c r="F50" s="43">
        <f t="shared" si="8"/>
        <v>0</v>
      </c>
      <c r="G50" s="43">
        <f t="shared" si="8"/>
        <v>0</v>
      </c>
      <c r="H50" s="44">
        <f t="shared" si="8"/>
        <v>0</v>
      </c>
      <c r="I50" s="12"/>
    </row>
    <row r="51" spans="1:9" ht="15.75" thickBot="1" x14ac:dyDescent="0.3">
      <c r="A51" s="126"/>
      <c r="B51" s="144"/>
      <c r="C51" s="122" t="s">
        <v>81</v>
      </c>
      <c r="D51" s="145">
        <f>D50*5.33*1.003</f>
        <v>0</v>
      </c>
      <c r="E51" s="146"/>
      <c r="F51" s="146"/>
      <c r="G51" s="146"/>
      <c r="H51" s="147">
        <f>D51</f>
        <v>0</v>
      </c>
      <c r="I51" s="12"/>
    </row>
    <row r="52" spans="1:9" ht="15.75" thickBot="1" x14ac:dyDescent="0.3">
      <c r="A52" s="45"/>
      <c r="B52" s="46" t="s">
        <v>17</v>
      </c>
      <c r="C52" s="47" t="s">
        <v>56</v>
      </c>
      <c r="D52" s="60">
        <f>D41+D47+D50</f>
        <v>39.808</v>
      </c>
      <c r="E52" s="48">
        <f t="shared" ref="E52:H52" si="9">E41+E47+E50</f>
        <v>1.47</v>
      </c>
      <c r="F52" s="48">
        <f t="shared" si="9"/>
        <v>43.984999999999999</v>
      </c>
      <c r="G52" s="48">
        <f t="shared" si="9"/>
        <v>0</v>
      </c>
      <c r="H52" s="61">
        <f t="shared" si="9"/>
        <v>85.263000000000005</v>
      </c>
      <c r="I52" s="12"/>
    </row>
    <row r="53" spans="1:9" ht="15.75" thickBot="1" x14ac:dyDescent="0.3">
      <c r="A53" s="131"/>
      <c r="B53" s="132"/>
      <c r="C53" s="133" t="s">
        <v>82</v>
      </c>
      <c r="D53" s="134">
        <f>D51+D46+D42</f>
        <v>249.19808</v>
      </c>
      <c r="E53" s="134">
        <f>E51+E46+E42</f>
        <v>9.2021999999999995</v>
      </c>
      <c r="F53" s="134">
        <f>F51+F46+F42</f>
        <v>156.14675</v>
      </c>
      <c r="G53" s="134">
        <f>G51+G46+G42</f>
        <v>0</v>
      </c>
      <c r="H53" s="140">
        <f>D53+E53+F53+G53</f>
        <v>414.54703000000001</v>
      </c>
      <c r="I53" s="12"/>
    </row>
    <row r="54" spans="1:9" ht="15.75" thickBot="1" x14ac:dyDescent="0.3">
      <c r="A54" s="219" t="s">
        <v>23</v>
      </c>
      <c r="B54" s="220"/>
      <c r="C54" s="221"/>
      <c r="D54" s="222"/>
      <c r="E54" s="223"/>
      <c r="F54" s="223"/>
      <c r="G54" s="223"/>
      <c r="H54" s="224"/>
      <c r="I54" s="12"/>
    </row>
    <row r="55" spans="1:9" s="12" customFormat="1" x14ac:dyDescent="0.25">
      <c r="A55" s="101"/>
      <c r="B55" s="32" t="s">
        <v>93</v>
      </c>
      <c r="C55" s="102" t="s">
        <v>92</v>
      </c>
      <c r="D55" s="6">
        <f>D52*1.5%</f>
        <v>0.59711999999999998</v>
      </c>
      <c r="E55" s="5">
        <f>E52*1.5%</f>
        <v>2.205E-2</v>
      </c>
      <c r="F55" s="5"/>
      <c r="G55" s="5"/>
      <c r="H55" s="7">
        <f>D55+E55+F55+G55</f>
        <v>0.61917</v>
      </c>
    </row>
    <row r="56" spans="1:9" s="12" customFormat="1" ht="15.75" thickBot="1" x14ac:dyDescent="0.3">
      <c r="A56" s="40"/>
      <c r="B56" s="62" t="s">
        <v>17</v>
      </c>
      <c r="C56" s="107" t="s">
        <v>24</v>
      </c>
      <c r="D56" s="63">
        <f t="shared" ref="D56:H56" si="10">SUM(D55:D55)</f>
        <v>0.59711999999999998</v>
      </c>
      <c r="E56" s="9">
        <f t="shared" si="10"/>
        <v>2.205E-2</v>
      </c>
      <c r="F56" s="9">
        <f t="shared" si="10"/>
        <v>0</v>
      </c>
      <c r="G56" s="9">
        <f t="shared" si="10"/>
        <v>0</v>
      </c>
      <c r="H56" s="103">
        <f t="shared" si="10"/>
        <v>0.61917</v>
      </c>
    </row>
    <row r="57" spans="1:9" s="12" customFormat="1" ht="15.75" thickBot="1" x14ac:dyDescent="0.3">
      <c r="A57" s="126"/>
      <c r="B57" s="148"/>
      <c r="C57" s="122" t="s">
        <v>83</v>
      </c>
      <c r="D57" s="149">
        <f>D53*1.5%</f>
        <v>3.7379712</v>
      </c>
      <c r="E57" s="149">
        <f>E53*1.5%</f>
        <v>0.13803299999999999</v>
      </c>
      <c r="F57" s="150">
        <v>0</v>
      </c>
      <c r="G57" s="150">
        <v>0</v>
      </c>
      <c r="H57" s="140">
        <f>D57+E57+F57+G57</f>
        <v>3.8760042000000001</v>
      </c>
    </row>
    <row r="58" spans="1:9" s="12" customFormat="1" ht="15.75" thickBot="1" x14ac:dyDescent="0.3">
      <c r="A58" s="45"/>
      <c r="B58" s="46" t="s">
        <v>17</v>
      </c>
      <c r="C58" s="47" t="s">
        <v>28</v>
      </c>
      <c r="D58" s="60">
        <f>D52+D56</f>
        <v>40.405119999999997</v>
      </c>
      <c r="E58" s="64">
        <f t="shared" ref="E58:H58" si="11">E52+E56</f>
        <v>1.4920499999999999</v>
      </c>
      <c r="F58" s="64">
        <f t="shared" si="11"/>
        <v>43.984999999999999</v>
      </c>
      <c r="G58" s="64">
        <f t="shared" si="11"/>
        <v>0</v>
      </c>
      <c r="H58" s="49">
        <f t="shared" si="11"/>
        <v>85.882170000000002</v>
      </c>
    </row>
    <row r="59" spans="1:9" s="12" customFormat="1" ht="15.75" thickBot="1" x14ac:dyDescent="0.3">
      <c r="A59" s="131"/>
      <c r="B59" s="132"/>
      <c r="C59" s="133" t="s">
        <v>84</v>
      </c>
      <c r="D59" s="134">
        <f>D53+D57</f>
        <v>252.93605120000001</v>
      </c>
      <c r="E59" s="134">
        <f>E53+E57</f>
        <v>9.3402329999999996</v>
      </c>
      <c r="F59" s="134">
        <f>F53+F57</f>
        <v>156.14675</v>
      </c>
      <c r="G59" s="134">
        <f>G53+G57</f>
        <v>0</v>
      </c>
      <c r="H59" s="140">
        <f>D59+E59+F59+G59</f>
        <v>418.42303420000002</v>
      </c>
    </row>
    <row r="60" spans="1:9" s="12" customFormat="1" ht="15.75" thickBot="1" x14ac:dyDescent="0.3">
      <c r="A60" s="208" t="s">
        <v>11</v>
      </c>
      <c r="B60" s="209"/>
      <c r="C60" s="210"/>
      <c r="D60" s="211"/>
      <c r="E60" s="212"/>
      <c r="F60" s="212"/>
      <c r="G60" s="212"/>
      <c r="H60" s="213"/>
    </row>
    <row r="61" spans="1:9" s="12" customFormat="1" ht="38.25" x14ac:dyDescent="0.25">
      <c r="A61" s="65"/>
      <c r="B61" s="32" t="s">
        <v>94</v>
      </c>
      <c r="C61" s="33" t="s">
        <v>95</v>
      </c>
      <c r="D61" s="66">
        <f>D58*2.5%*1.2</f>
        <v>1.2121535999999999</v>
      </c>
      <c r="E61" s="67">
        <f>E58*2.5%*1.2</f>
        <v>4.4761500000000003E-2</v>
      </c>
      <c r="F61" s="68"/>
      <c r="G61" s="67"/>
      <c r="H61" s="69">
        <f>D61+E61+F61+G61</f>
        <v>1.2569150999999998</v>
      </c>
    </row>
    <row r="62" spans="1:9" s="12" customFormat="1" hidden="1" x14ac:dyDescent="0.25">
      <c r="A62" s="70"/>
      <c r="B62" s="58"/>
      <c r="C62" s="164"/>
      <c r="D62" s="8"/>
      <c r="E62" s="71"/>
      <c r="F62" s="72"/>
      <c r="G62" s="66"/>
      <c r="H62" s="11"/>
    </row>
    <row r="63" spans="1:9" s="12" customFormat="1" hidden="1" x14ac:dyDescent="0.25">
      <c r="A63" s="70"/>
      <c r="B63" s="58"/>
      <c r="C63" s="37" t="s">
        <v>65</v>
      </c>
      <c r="D63" s="73"/>
      <c r="E63" s="72"/>
      <c r="F63" s="72"/>
      <c r="G63" s="9"/>
      <c r="H63" s="11">
        <f t="shared" ref="H63:H64" si="12">D63+E63+F63+G63</f>
        <v>0</v>
      </c>
    </row>
    <row r="64" spans="1:9" s="12" customFormat="1" ht="25.5" hidden="1" x14ac:dyDescent="0.25">
      <c r="A64" s="70"/>
      <c r="B64" s="58"/>
      <c r="C64" s="37" t="s">
        <v>66</v>
      </c>
      <c r="D64" s="73"/>
      <c r="E64" s="72"/>
      <c r="F64" s="72"/>
      <c r="G64" s="9"/>
      <c r="H64" s="11">
        <f t="shared" si="12"/>
        <v>0</v>
      </c>
    </row>
    <row r="65" spans="1:9" s="12" customFormat="1" ht="15.75" thickBot="1" x14ac:dyDescent="0.3">
      <c r="A65" s="74"/>
      <c r="B65" s="75" t="s">
        <v>17</v>
      </c>
      <c r="C65" s="94" t="s">
        <v>12</v>
      </c>
      <c r="D65" s="76">
        <f>SUM(D61:D64)</f>
        <v>1.2121535999999999</v>
      </c>
      <c r="E65" s="9">
        <f>SUM(E61:E64)</f>
        <v>4.4761500000000003E-2</v>
      </c>
      <c r="F65" s="9">
        <f>SUM(F61:F64)</f>
        <v>0</v>
      </c>
      <c r="G65" s="9">
        <f>SUM(G61:G64)</f>
        <v>0</v>
      </c>
      <c r="H65" s="100">
        <f>SUM(H61:H64)</f>
        <v>1.2569150999999998</v>
      </c>
      <c r="I65" s="162"/>
    </row>
    <row r="66" spans="1:9" s="12" customFormat="1" ht="15.75" thickBot="1" x14ac:dyDescent="0.3">
      <c r="A66" s="151"/>
      <c r="B66" s="152"/>
      <c r="C66" s="122" t="s">
        <v>85</v>
      </c>
      <c r="D66" s="153">
        <f>D59*2.5%*1.2</f>
        <v>7.5880815360000007</v>
      </c>
      <c r="E66" s="153">
        <f>E59*2.5%*1.2</f>
        <v>0.28020698999999999</v>
      </c>
      <c r="F66" s="154">
        <v>0</v>
      </c>
      <c r="G66" s="154">
        <f>(D59+E59)*0.0217</f>
        <v>5.6913953671400002</v>
      </c>
      <c r="H66" s="140">
        <f>D66+E66+F66+G66</f>
        <v>13.559683893140001</v>
      </c>
    </row>
    <row r="67" spans="1:9" s="12" customFormat="1" ht="15.75" thickBot="1" x14ac:dyDescent="0.3">
      <c r="A67" s="77"/>
      <c r="B67" s="78" t="s">
        <v>17</v>
      </c>
      <c r="C67" s="79" t="s">
        <v>4</v>
      </c>
      <c r="D67" s="109">
        <f>D58+D65</f>
        <v>41.617273599999997</v>
      </c>
      <c r="E67" s="110">
        <f>E58+E65</f>
        <v>1.5368114999999998</v>
      </c>
      <c r="F67" s="110">
        <f>F58+F65</f>
        <v>43.984999999999999</v>
      </c>
      <c r="G67" s="110">
        <f>G58+G65</f>
        <v>0</v>
      </c>
      <c r="H67" s="81">
        <f>H58+H65</f>
        <v>87.139085100000003</v>
      </c>
    </row>
    <row r="68" spans="1:9" s="12" customFormat="1" x14ac:dyDescent="0.25">
      <c r="A68" s="165"/>
      <c r="B68" s="155"/>
      <c r="C68" s="183" t="s">
        <v>86</v>
      </c>
      <c r="D68" s="184">
        <f>D59+D66</f>
        <v>260.52413273600001</v>
      </c>
      <c r="E68" s="185">
        <f t="shared" ref="E68" si="13">E59+E66</f>
        <v>9.6204399899999995</v>
      </c>
      <c r="F68" s="185">
        <f>F59+F66</f>
        <v>156.14675</v>
      </c>
      <c r="G68" s="186">
        <f>G59+G66</f>
        <v>5.6913953671400002</v>
      </c>
      <c r="H68" s="187">
        <f>D68+E68+F68+G68</f>
        <v>431.98271809314002</v>
      </c>
    </row>
    <row r="69" spans="1:9" s="12" customFormat="1" x14ac:dyDescent="0.25">
      <c r="A69" s="225" t="s">
        <v>96</v>
      </c>
      <c r="B69" s="226"/>
      <c r="C69" s="226"/>
      <c r="D69" s="226"/>
      <c r="E69" s="226"/>
      <c r="F69" s="226"/>
      <c r="G69" s="226"/>
      <c r="H69" s="227"/>
    </row>
    <row r="70" spans="1:9" s="12" customFormat="1" ht="25.5" x14ac:dyDescent="0.25">
      <c r="A70" s="166"/>
      <c r="B70" s="164" t="s">
        <v>97</v>
      </c>
      <c r="C70" s="164" t="s">
        <v>98</v>
      </c>
      <c r="D70" s="167"/>
      <c r="E70" s="167"/>
      <c r="F70" s="167"/>
      <c r="G70" s="170">
        <f>H67*0.011</f>
        <v>0.95852993609999992</v>
      </c>
      <c r="H70" s="168"/>
    </row>
    <row r="71" spans="1:9" s="12" customFormat="1" x14ac:dyDescent="0.25">
      <c r="A71" s="166"/>
      <c r="B71" s="164" t="s">
        <v>99</v>
      </c>
      <c r="C71" s="164" t="s">
        <v>100</v>
      </c>
      <c r="D71" s="167"/>
      <c r="E71" s="167"/>
      <c r="F71" s="167"/>
      <c r="G71" s="170">
        <f>H67*0.0214</f>
        <v>1.86477642114</v>
      </c>
      <c r="H71" s="168"/>
    </row>
    <row r="72" spans="1:9" s="12" customFormat="1" x14ac:dyDescent="0.25">
      <c r="A72" s="171"/>
      <c r="B72" s="172"/>
      <c r="C72" s="96" t="s">
        <v>13</v>
      </c>
      <c r="D72" s="173"/>
      <c r="E72" s="173"/>
      <c r="F72" s="173"/>
      <c r="G72" s="173">
        <f>SUM(G70:G71)</f>
        <v>2.8233063572399999</v>
      </c>
      <c r="H72" s="174"/>
    </row>
    <row r="73" spans="1:9" s="12" customFormat="1" x14ac:dyDescent="0.25">
      <c r="A73" s="188"/>
      <c r="B73" s="189"/>
      <c r="C73" s="190" t="s">
        <v>101</v>
      </c>
      <c r="D73" s="191"/>
      <c r="E73" s="191"/>
      <c r="F73" s="191"/>
      <c r="G73" s="191">
        <f>H68*0.011+H68*0.0214</f>
        <v>13.996240066217736</v>
      </c>
      <c r="H73" s="140">
        <f>SUM(D73:G73)</f>
        <v>13.996240066217736</v>
      </c>
    </row>
    <row r="74" spans="1:9" s="12" customFormat="1" x14ac:dyDescent="0.25">
      <c r="A74" s="166"/>
      <c r="B74" s="75"/>
      <c r="C74" s="175" t="s">
        <v>19</v>
      </c>
      <c r="D74" s="167">
        <f>D67</f>
        <v>41.617273599999997</v>
      </c>
      <c r="E74" s="167">
        <f t="shared" ref="E74:F74" si="14">E67</f>
        <v>1.5368114999999998</v>
      </c>
      <c r="F74" s="167">
        <f t="shared" si="14"/>
        <v>43.984999999999999</v>
      </c>
      <c r="G74" s="167">
        <f>G67+G72</f>
        <v>2.8233063572399999</v>
      </c>
      <c r="H74" s="167">
        <f>SUM(D74:G74)</f>
        <v>89.962391457239988</v>
      </c>
    </row>
    <row r="75" spans="1:9" s="12" customFormat="1" x14ac:dyDescent="0.25">
      <c r="A75" s="188"/>
      <c r="B75" s="189"/>
      <c r="C75" s="192" t="s">
        <v>102</v>
      </c>
      <c r="D75" s="191">
        <f>D68+D73</f>
        <v>260.52413273600001</v>
      </c>
      <c r="E75" s="191">
        <f t="shared" ref="E75:G75" si="15">E68+E73</f>
        <v>9.6204399899999995</v>
      </c>
      <c r="F75" s="191">
        <f t="shared" si="15"/>
        <v>156.14675</v>
      </c>
      <c r="G75" s="191">
        <f t="shared" si="15"/>
        <v>19.687635433357734</v>
      </c>
      <c r="H75" s="140">
        <f>SUM(D75:G75)</f>
        <v>445.97895815935777</v>
      </c>
    </row>
    <row r="76" spans="1:9" s="12" customFormat="1" x14ac:dyDescent="0.25">
      <c r="A76" s="214" t="s">
        <v>20</v>
      </c>
      <c r="B76" s="215"/>
      <c r="C76" s="216"/>
      <c r="D76" s="82"/>
      <c r="E76" s="83"/>
      <c r="F76" s="83"/>
      <c r="G76" s="83"/>
      <c r="H76" s="84"/>
    </row>
    <row r="77" spans="1:9" s="12" customFormat="1" ht="72" x14ac:dyDescent="0.25">
      <c r="A77" s="111"/>
      <c r="B77" s="182" t="s">
        <v>103</v>
      </c>
      <c r="C77" s="182" t="s">
        <v>104</v>
      </c>
      <c r="D77" s="112"/>
      <c r="E77" s="112"/>
      <c r="F77" s="112"/>
      <c r="G77" s="9">
        <f>33+0.128*12</f>
        <v>34.536000000000001</v>
      </c>
      <c r="H77" s="11">
        <f>G77</f>
        <v>34.536000000000001</v>
      </c>
    </row>
    <row r="78" spans="1:9" hidden="1" x14ac:dyDescent="0.25">
      <c r="A78" s="176"/>
      <c r="B78" s="169"/>
      <c r="C78" s="169"/>
      <c r="D78" s="177"/>
      <c r="E78" s="178"/>
      <c r="F78" s="178"/>
      <c r="G78" s="9"/>
      <c r="H78" s="11"/>
      <c r="I78" s="12"/>
    </row>
    <row r="79" spans="1:9" ht="15.75" thickBot="1" x14ac:dyDescent="0.3">
      <c r="A79" s="70"/>
      <c r="B79" s="85" t="s">
        <v>17</v>
      </c>
      <c r="C79" s="86" t="s">
        <v>14</v>
      </c>
      <c r="D79" s="76"/>
      <c r="E79" s="87"/>
      <c r="F79" s="87"/>
      <c r="G79" s="9">
        <f>G77+G78</f>
        <v>34.536000000000001</v>
      </c>
      <c r="H79" s="9">
        <f>H77+H78</f>
        <v>34.536000000000001</v>
      </c>
      <c r="I79" s="12"/>
    </row>
    <row r="80" spans="1:9" ht="15.75" thickBot="1" x14ac:dyDescent="0.3">
      <c r="A80" s="156"/>
      <c r="B80" s="157"/>
      <c r="C80" s="122" t="s">
        <v>87</v>
      </c>
      <c r="D80" s="153"/>
      <c r="E80" s="158"/>
      <c r="F80" s="158"/>
      <c r="G80" s="154">
        <f>G77*3.53+(H68*0.002)</f>
        <v>122.77604543618628</v>
      </c>
      <c r="H80" s="154">
        <f>G80</f>
        <v>122.77604543618628</v>
      </c>
      <c r="I80" s="12"/>
    </row>
    <row r="81" spans="1:9" ht="15.75" thickBot="1" x14ac:dyDescent="0.3">
      <c r="A81" s="45"/>
      <c r="B81" s="88" t="s">
        <v>17</v>
      </c>
      <c r="C81" s="89" t="s">
        <v>21</v>
      </c>
      <c r="D81" s="80">
        <f>D74+D79</f>
        <v>41.617273599999997</v>
      </c>
      <c r="E81" s="80">
        <f t="shared" ref="E81:G81" si="16">E74+E79</f>
        <v>1.5368114999999998</v>
      </c>
      <c r="F81" s="80">
        <f t="shared" si="16"/>
        <v>43.984999999999999</v>
      </c>
      <c r="G81" s="109">
        <f t="shared" si="16"/>
        <v>37.359306357240001</v>
      </c>
      <c r="H81" s="193">
        <f>SUM(D81:G81)</f>
        <v>124.49839145723999</v>
      </c>
      <c r="I81" s="12"/>
    </row>
    <row r="82" spans="1:9" ht="15.75" thickBot="1" x14ac:dyDescent="0.3">
      <c r="A82" s="159"/>
      <c r="B82" s="160"/>
      <c r="C82" s="133" t="s">
        <v>88</v>
      </c>
      <c r="D82" s="161">
        <f>D80+D75</f>
        <v>260.52413273600001</v>
      </c>
      <c r="E82" s="161">
        <f t="shared" ref="E82" si="17">E80+E75</f>
        <v>9.6204399899999995</v>
      </c>
      <c r="F82" s="161">
        <f>F80+F75</f>
        <v>156.14675</v>
      </c>
      <c r="G82" s="191">
        <f>G80+G75</f>
        <v>142.46368086954402</v>
      </c>
      <c r="H82" s="140">
        <f>SUM(D82:G82)</f>
        <v>568.75500359554405</v>
      </c>
      <c r="I82" s="12"/>
    </row>
    <row r="83" spans="1:9" ht="15.75" thickBot="1" x14ac:dyDescent="0.3">
      <c r="A83" s="217"/>
      <c r="B83" s="218"/>
      <c r="C83" s="218"/>
      <c r="D83" s="82"/>
      <c r="E83" s="83"/>
      <c r="F83" s="83"/>
      <c r="G83" s="83"/>
      <c r="H83" s="84"/>
      <c r="I83" s="12"/>
    </row>
    <row r="84" spans="1:9" s="12" customFormat="1" x14ac:dyDescent="0.25">
      <c r="A84" s="65">
        <v>21</v>
      </c>
      <c r="B84" s="90" t="s">
        <v>22</v>
      </c>
      <c r="C84" s="91" t="s">
        <v>105</v>
      </c>
      <c r="D84" s="92">
        <f>D82*3%</f>
        <v>7.8157239820799997</v>
      </c>
      <c r="E84" s="92">
        <f>E82*3%</f>
        <v>0.28861319969999999</v>
      </c>
      <c r="F84" s="179">
        <f>F82*3%</f>
        <v>4.6844025</v>
      </c>
      <c r="G84" s="179">
        <f>G82*3%</f>
        <v>4.2739104260863208</v>
      </c>
      <c r="H84" s="180">
        <f>D84+E84+F84+G84</f>
        <v>17.062650107866322</v>
      </c>
    </row>
    <row r="85" spans="1:9" x14ac:dyDescent="0.25">
      <c r="A85" s="70"/>
      <c r="B85" s="93" t="s">
        <v>17</v>
      </c>
      <c r="C85" s="94" t="s">
        <v>5</v>
      </c>
      <c r="D85" s="76">
        <f>D82+D84</f>
        <v>268.33985671808</v>
      </c>
      <c r="E85" s="9">
        <f t="shared" ref="E85" si="18">E82+E84</f>
        <v>9.9090531896999998</v>
      </c>
      <c r="F85" s="9">
        <f>F82+F84</f>
        <v>160.8311525</v>
      </c>
      <c r="G85" s="9">
        <f>G82+G84</f>
        <v>146.73759129563035</v>
      </c>
      <c r="H85" s="11">
        <f>D85+E85+F85+G85</f>
        <v>585.81765370341031</v>
      </c>
      <c r="I85" s="12"/>
    </row>
    <row r="86" spans="1:9" ht="22.5" x14ac:dyDescent="0.25">
      <c r="A86" s="70"/>
      <c r="B86" s="93"/>
      <c r="C86" s="94" t="s">
        <v>71</v>
      </c>
      <c r="D86" s="76" t="s">
        <v>113</v>
      </c>
      <c r="E86" s="9"/>
      <c r="F86" s="9" t="s">
        <v>114</v>
      </c>
      <c r="G86" s="9"/>
      <c r="H86" s="11"/>
      <c r="I86" s="12"/>
    </row>
    <row r="87" spans="1:9" x14ac:dyDescent="0.25">
      <c r="A87" s="70"/>
      <c r="B87" s="93"/>
      <c r="C87" s="94" t="s">
        <v>72</v>
      </c>
      <c r="D87" s="76">
        <f>1.06*1.049*1.143*1.06*1.05*1.045*1.042</f>
        <v>1.5403051149503093</v>
      </c>
      <c r="E87" s="9">
        <f t="shared" ref="E87:G87" si="19">1.06*1.049*1.143*1.06*1.05*1.045*1.042</f>
        <v>1.5403051149503093</v>
      </c>
      <c r="F87" s="9">
        <f>1.06*1.049*1.143*1.06*1.05*1.045*1.042</f>
        <v>1.5403051149503093</v>
      </c>
      <c r="G87" s="9">
        <f t="shared" si="19"/>
        <v>1.5403051149503093</v>
      </c>
      <c r="H87" s="11"/>
      <c r="I87" s="12"/>
    </row>
    <row r="88" spans="1:9" x14ac:dyDescent="0.25">
      <c r="A88" s="40"/>
      <c r="B88" s="95"/>
      <c r="C88" s="96" t="s">
        <v>89</v>
      </c>
      <c r="D88" s="63">
        <f>D85*D87</f>
        <v>413.32525384789176</v>
      </c>
      <c r="E88" s="9">
        <f t="shared" ref="E88:F88" si="20">E85*E87</f>
        <v>15.262965312409587</v>
      </c>
      <c r="F88" s="9">
        <f t="shared" si="20"/>
        <v>247.72904683910323</v>
      </c>
      <c r="G88" s="9">
        <f>G85*G87</f>
        <v>226.0206624281474</v>
      </c>
      <c r="H88" s="113">
        <f>D88+E88+F88+G88</f>
        <v>902.3379284275519</v>
      </c>
      <c r="I88" s="12"/>
    </row>
    <row r="89" spans="1:9" ht="21" x14ac:dyDescent="0.25">
      <c r="A89" s="40"/>
      <c r="B89" s="95"/>
      <c r="C89" s="96" t="s">
        <v>73</v>
      </c>
      <c r="D89" s="63">
        <v>0.7</v>
      </c>
      <c r="E89" s="9">
        <v>0.7</v>
      </c>
      <c r="F89" s="9">
        <v>0.7</v>
      </c>
      <c r="G89" s="9">
        <v>0.7</v>
      </c>
      <c r="H89" s="11"/>
      <c r="I89" s="163"/>
    </row>
    <row r="90" spans="1:9" ht="21" x14ac:dyDescent="0.25">
      <c r="A90" s="299"/>
      <c r="B90" s="93"/>
      <c r="C90" s="300" t="s">
        <v>287</v>
      </c>
      <c r="D90" s="10">
        <f>D88*D89</f>
        <v>289.32767769352421</v>
      </c>
      <c r="E90" s="10">
        <f t="shared" ref="E90:G90" si="21">E88*E89</f>
        <v>10.68407571868671</v>
      </c>
      <c r="F90" s="10">
        <f t="shared" si="21"/>
        <v>173.41033278737225</v>
      </c>
      <c r="G90" s="10">
        <f t="shared" si="21"/>
        <v>158.21446369970317</v>
      </c>
      <c r="H90" s="302">
        <f>D90+E90+F90+G90</f>
        <v>631.63654989928636</v>
      </c>
      <c r="I90" s="162"/>
    </row>
    <row r="91" spans="1:9" hidden="1" x14ac:dyDescent="0.25">
      <c r="A91" s="166"/>
      <c r="B91" s="97" t="s">
        <v>17</v>
      </c>
      <c r="C91" s="300" t="s">
        <v>15</v>
      </c>
      <c r="D91" s="10">
        <f>D90*18%</f>
        <v>52.078981984834357</v>
      </c>
      <c r="E91" s="10">
        <f t="shared" ref="E91:G91" si="22">E90*18%</f>
        <v>1.9231336293636077</v>
      </c>
      <c r="F91" s="10">
        <f t="shared" si="22"/>
        <v>31.213859901727005</v>
      </c>
      <c r="G91" s="10">
        <f t="shared" si="22"/>
        <v>28.47860346594657</v>
      </c>
      <c r="H91" s="9">
        <f t="shared" ref="H91:H93" si="23">D91+E91+F91+G91</f>
        <v>113.69457898187153</v>
      </c>
      <c r="I91" s="12"/>
    </row>
    <row r="92" spans="1:9" hidden="1" x14ac:dyDescent="0.25">
      <c r="A92" s="299"/>
      <c r="B92" s="97" t="s">
        <v>17</v>
      </c>
      <c r="C92" s="300" t="s">
        <v>16</v>
      </c>
      <c r="D92" s="10">
        <f>D90+D91</f>
        <v>341.40665967835855</v>
      </c>
      <c r="E92" s="10">
        <f t="shared" ref="E92:G92" si="24">E90+E91</f>
        <v>12.607209348050318</v>
      </c>
      <c r="F92" s="10">
        <f t="shared" si="24"/>
        <v>204.62419268909926</v>
      </c>
      <c r="G92" s="10">
        <f t="shared" si="24"/>
        <v>186.69306716564975</v>
      </c>
      <c r="H92" s="9">
        <f t="shared" si="23"/>
        <v>745.33112888115784</v>
      </c>
      <c r="I92" s="12"/>
    </row>
    <row r="93" spans="1:9" ht="21" x14ac:dyDescent="0.25">
      <c r="A93" s="301"/>
      <c r="B93" s="301"/>
      <c r="C93" s="300" t="s">
        <v>287</v>
      </c>
      <c r="D93" s="301">
        <f>D90*1.2</f>
        <v>347.19321323222903</v>
      </c>
      <c r="E93" s="301">
        <f t="shared" ref="E93:G93" si="25">E90*1.2</f>
        <v>12.820890862424053</v>
      </c>
      <c r="F93" s="301">
        <f t="shared" si="25"/>
        <v>208.09239934484671</v>
      </c>
      <c r="G93" s="301">
        <f t="shared" si="25"/>
        <v>189.85735643964381</v>
      </c>
      <c r="H93" s="302">
        <f t="shared" si="23"/>
        <v>757.96385987914357</v>
      </c>
      <c r="I93" s="12"/>
    </row>
    <row r="94" spans="1:9" x14ac:dyDescent="0.25">
      <c r="A94" s="12"/>
      <c r="B94" s="98" t="s">
        <v>106</v>
      </c>
      <c r="D94" s="98"/>
      <c r="E94" s="98"/>
      <c r="F94" s="98"/>
      <c r="G94" s="98" t="s">
        <v>109</v>
      </c>
      <c r="H94" s="98"/>
      <c r="I94" s="98"/>
    </row>
    <row r="95" spans="1:9" x14ac:dyDescent="0.25">
      <c r="A95" s="12"/>
      <c r="B95" s="98"/>
      <c r="D95" s="98"/>
      <c r="E95" s="98"/>
      <c r="F95" s="98"/>
      <c r="G95" s="98"/>
      <c r="H95" s="98"/>
      <c r="I95" s="98"/>
    </row>
    <row r="96" spans="1:9" x14ac:dyDescent="0.25">
      <c r="A96" s="12"/>
      <c r="B96" s="98" t="s">
        <v>107</v>
      </c>
      <c r="D96" s="98"/>
      <c r="E96" s="98"/>
      <c r="F96" s="98"/>
      <c r="G96" s="98" t="s">
        <v>74</v>
      </c>
      <c r="H96" s="98"/>
      <c r="I96" s="98"/>
    </row>
    <row r="97" spans="1:9" x14ac:dyDescent="0.25">
      <c r="A97" s="12"/>
      <c r="B97" s="98"/>
      <c r="D97" s="98"/>
      <c r="E97" s="98"/>
      <c r="F97" s="98"/>
      <c r="G97" s="98"/>
      <c r="H97" s="98"/>
      <c r="I97" s="98"/>
    </row>
    <row r="98" spans="1:9" x14ac:dyDescent="0.25">
      <c r="A98" s="12"/>
      <c r="B98" s="98" t="s">
        <v>108</v>
      </c>
      <c r="D98" s="98"/>
      <c r="E98" s="98"/>
      <c r="F98" s="98"/>
      <c r="G98" s="98" t="s">
        <v>110</v>
      </c>
      <c r="H98" s="98"/>
      <c r="I98" s="98"/>
    </row>
    <row r="99" spans="1:9" x14ac:dyDescent="0.25">
      <c r="A99" s="12"/>
      <c r="B99" s="12"/>
      <c r="C99" s="12"/>
      <c r="D99" s="12"/>
      <c r="E99" s="12"/>
      <c r="F99" s="12"/>
      <c r="G99" s="12"/>
      <c r="H99" s="12"/>
      <c r="I99" s="12"/>
    </row>
    <row r="100" spans="1:9" x14ac:dyDescent="0.25">
      <c r="C100" t="s">
        <v>67</v>
      </c>
      <c r="D100">
        <v>2019</v>
      </c>
    </row>
    <row r="101" spans="1:9" x14ac:dyDescent="0.25">
      <c r="C101" t="s">
        <v>67</v>
      </c>
      <c r="D101" t="s">
        <v>68</v>
      </c>
    </row>
    <row r="102" spans="1:9" x14ac:dyDescent="0.25">
      <c r="C102">
        <v>2013</v>
      </c>
      <c r="D102">
        <v>1.06</v>
      </c>
    </row>
    <row r="103" spans="1:9" x14ac:dyDescent="0.25">
      <c r="C103">
        <v>2014</v>
      </c>
      <c r="D103">
        <v>1.0489999999999999</v>
      </c>
      <c r="F103">
        <f>D102*D103*D104*D105*D106*D107*D108</f>
        <v>1.5403051149503093</v>
      </c>
    </row>
    <row r="104" spans="1:9" x14ac:dyDescent="0.25">
      <c r="C104">
        <v>2015</v>
      </c>
      <c r="D104">
        <v>1.143</v>
      </c>
    </row>
    <row r="105" spans="1:9" x14ac:dyDescent="0.25">
      <c r="C105">
        <v>2016</v>
      </c>
      <c r="D105">
        <v>1.06</v>
      </c>
    </row>
    <row r="106" spans="1:9" x14ac:dyDescent="0.25">
      <c r="C106">
        <v>2017</v>
      </c>
      <c r="D106">
        <v>1.05</v>
      </c>
    </row>
    <row r="107" spans="1:9" x14ac:dyDescent="0.25">
      <c r="C107">
        <v>2018</v>
      </c>
      <c r="D107">
        <v>1.0449999999999999</v>
      </c>
    </row>
    <row r="108" spans="1:9" x14ac:dyDescent="0.25">
      <c r="C108">
        <v>2019</v>
      </c>
      <c r="D108">
        <v>1.042</v>
      </c>
    </row>
    <row r="109" spans="1:9" x14ac:dyDescent="0.25">
      <c r="C109">
        <v>2020</v>
      </c>
      <c r="D109">
        <v>1.0389999999999999</v>
      </c>
    </row>
    <row r="110" spans="1:9" x14ac:dyDescent="0.25">
      <c r="C110">
        <v>2021</v>
      </c>
      <c r="D110">
        <v>1.04</v>
      </c>
    </row>
    <row r="111" spans="1:9" x14ac:dyDescent="0.25">
      <c r="C111">
        <v>2022</v>
      </c>
      <c r="D111">
        <v>1.034</v>
      </c>
    </row>
  </sheetData>
  <mergeCells count="24">
    <mergeCell ref="D4:H6"/>
    <mergeCell ref="D7:H7"/>
    <mergeCell ref="A13:H13"/>
    <mergeCell ref="A15:A16"/>
    <mergeCell ref="B15:B16"/>
    <mergeCell ref="C15:C16"/>
    <mergeCell ref="D15:H15"/>
    <mergeCell ref="A18:C18"/>
    <mergeCell ref="D18:H18"/>
    <mergeCell ref="A25:C25"/>
    <mergeCell ref="D25:H25"/>
    <mergeCell ref="A34:C34"/>
    <mergeCell ref="D34:H34"/>
    <mergeCell ref="A60:C60"/>
    <mergeCell ref="D60:H60"/>
    <mergeCell ref="A76:C76"/>
    <mergeCell ref="A83:C83"/>
    <mergeCell ref="A43:C43"/>
    <mergeCell ref="D43:H43"/>
    <mergeCell ref="A48:C48"/>
    <mergeCell ref="D48:H48"/>
    <mergeCell ref="A54:C54"/>
    <mergeCell ref="D54:H54"/>
    <mergeCell ref="A69:H69"/>
  </mergeCells>
  <pageMargins left="0.62992125984251968" right="0" top="0" bottom="0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workbookViewId="0">
      <selection activeCell="C25" sqref="C25:C26"/>
    </sheetView>
  </sheetViews>
  <sheetFormatPr defaultRowHeight="15" x14ac:dyDescent="0.25"/>
  <cols>
    <col min="1" max="1" width="4" style="194" customWidth="1"/>
    <col min="2" max="2" width="11.5703125" style="194" customWidth="1"/>
    <col min="3" max="3" width="19.140625" style="194" customWidth="1"/>
    <col min="4" max="11" width="7.85546875" style="194" customWidth="1"/>
    <col min="12" max="256" width="9.140625" style="194"/>
    <col min="257" max="257" width="4" style="194" customWidth="1"/>
    <col min="258" max="258" width="11.5703125" style="194" customWidth="1"/>
    <col min="259" max="259" width="19.140625" style="194" customWidth="1"/>
    <col min="260" max="267" width="7.85546875" style="194" customWidth="1"/>
    <col min="268" max="512" width="9.140625" style="194"/>
    <col min="513" max="513" width="4" style="194" customWidth="1"/>
    <col min="514" max="514" width="11.5703125" style="194" customWidth="1"/>
    <col min="515" max="515" width="19.140625" style="194" customWidth="1"/>
    <col min="516" max="523" width="7.85546875" style="194" customWidth="1"/>
    <col min="524" max="768" width="9.140625" style="194"/>
    <col min="769" max="769" width="4" style="194" customWidth="1"/>
    <col min="770" max="770" width="11.5703125" style="194" customWidth="1"/>
    <col min="771" max="771" width="19.140625" style="194" customWidth="1"/>
    <col min="772" max="779" width="7.85546875" style="194" customWidth="1"/>
    <col min="780" max="1024" width="9.140625" style="194"/>
    <col min="1025" max="1025" width="4" style="194" customWidth="1"/>
    <col min="1026" max="1026" width="11.5703125" style="194" customWidth="1"/>
    <col min="1027" max="1027" width="19.140625" style="194" customWidth="1"/>
    <col min="1028" max="1035" width="7.85546875" style="194" customWidth="1"/>
    <col min="1036" max="1280" width="9.140625" style="194"/>
    <col min="1281" max="1281" width="4" style="194" customWidth="1"/>
    <col min="1282" max="1282" width="11.5703125" style="194" customWidth="1"/>
    <col min="1283" max="1283" width="19.140625" style="194" customWidth="1"/>
    <col min="1284" max="1291" width="7.85546875" style="194" customWidth="1"/>
    <col min="1292" max="1536" width="9.140625" style="194"/>
    <col min="1537" max="1537" width="4" style="194" customWidth="1"/>
    <col min="1538" max="1538" width="11.5703125" style="194" customWidth="1"/>
    <col min="1539" max="1539" width="19.140625" style="194" customWidth="1"/>
    <col min="1540" max="1547" width="7.85546875" style="194" customWidth="1"/>
    <col min="1548" max="1792" width="9.140625" style="194"/>
    <col min="1793" max="1793" width="4" style="194" customWidth="1"/>
    <col min="1794" max="1794" width="11.5703125" style="194" customWidth="1"/>
    <col min="1795" max="1795" width="19.140625" style="194" customWidth="1"/>
    <col min="1796" max="1803" width="7.85546875" style="194" customWidth="1"/>
    <col min="1804" max="2048" width="9.140625" style="194"/>
    <col min="2049" max="2049" width="4" style="194" customWidth="1"/>
    <col min="2050" max="2050" width="11.5703125" style="194" customWidth="1"/>
    <col min="2051" max="2051" width="19.140625" style="194" customWidth="1"/>
    <col min="2052" max="2059" width="7.85546875" style="194" customWidth="1"/>
    <col min="2060" max="2304" width="9.140625" style="194"/>
    <col min="2305" max="2305" width="4" style="194" customWidth="1"/>
    <col min="2306" max="2306" width="11.5703125" style="194" customWidth="1"/>
    <col min="2307" max="2307" width="19.140625" style="194" customWidth="1"/>
    <col min="2308" max="2315" width="7.85546875" style="194" customWidth="1"/>
    <col min="2316" max="2560" width="9.140625" style="194"/>
    <col min="2561" max="2561" width="4" style="194" customWidth="1"/>
    <col min="2562" max="2562" width="11.5703125" style="194" customWidth="1"/>
    <col min="2563" max="2563" width="19.140625" style="194" customWidth="1"/>
    <col min="2564" max="2571" width="7.85546875" style="194" customWidth="1"/>
    <col min="2572" max="2816" width="9.140625" style="194"/>
    <col min="2817" max="2817" width="4" style="194" customWidth="1"/>
    <col min="2818" max="2818" width="11.5703125" style="194" customWidth="1"/>
    <col min="2819" max="2819" width="19.140625" style="194" customWidth="1"/>
    <col min="2820" max="2827" width="7.85546875" style="194" customWidth="1"/>
    <col min="2828" max="3072" width="9.140625" style="194"/>
    <col min="3073" max="3073" width="4" style="194" customWidth="1"/>
    <col min="3074" max="3074" width="11.5703125" style="194" customWidth="1"/>
    <col min="3075" max="3075" width="19.140625" style="194" customWidth="1"/>
    <col min="3076" max="3083" width="7.85546875" style="194" customWidth="1"/>
    <col min="3084" max="3328" width="9.140625" style="194"/>
    <col min="3329" max="3329" width="4" style="194" customWidth="1"/>
    <col min="3330" max="3330" width="11.5703125" style="194" customWidth="1"/>
    <col min="3331" max="3331" width="19.140625" style="194" customWidth="1"/>
    <col min="3332" max="3339" width="7.85546875" style="194" customWidth="1"/>
    <col min="3340" max="3584" width="9.140625" style="194"/>
    <col min="3585" max="3585" width="4" style="194" customWidth="1"/>
    <col min="3586" max="3586" width="11.5703125" style="194" customWidth="1"/>
    <col min="3587" max="3587" width="19.140625" style="194" customWidth="1"/>
    <col min="3588" max="3595" width="7.85546875" style="194" customWidth="1"/>
    <col min="3596" max="3840" width="9.140625" style="194"/>
    <col min="3841" max="3841" width="4" style="194" customWidth="1"/>
    <col min="3842" max="3842" width="11.5703125" style="194" customWidth="1"/>
    <col min="3843" max="3843" width="19.140625" style="194" customWidth="1"/>
    <col min="3844" max="3851" width="7.85546875" style="194" customWidth="1"/>
    <col min="3852" max="4096" width="9.140625" style="194"/>
    <col min="4097" max="4097" width="4" style="194" customWidth="1"/>
    <col min="4098" max="4098" width="11.5703125" style="194" customWidth="1"/>
    <col min="4099" max="4099" width="19.140625" style="194" customWidth="1"/>
    <col min="4100" max="4107" width="7.85546875" style="194" customWidth="1"/>
    <col min="4108" max="4352" width="9.140625" style="194"/>
    <col min="4353" max="4353" width="4" style="194" customWidth="1"/>
    <col min="4354" max="4354" width="11.5703125" style="194" customWidth="1"/>
    <col min="4355" max="4355" width="19.140625" style="194" customWidth="1"/>
    <col min="4356" max="4363" width="7.85546875" style="194" customWidth="1"/>
    <col min="4364" max="4608" width="9.140625" style="194"/>
    <col min="4609" max="4609" width="4" style="194" customWidth="1"/>
    <col min="4610" max="4610" width="11.5703125" style="194" customWidth="1"/>
    <col min="4611" max="4611" width="19.140625" style="194" customWidth="1"/>
    <col min="4612" max="4619" width="7.85546875" style="194" customWidth="1"/>
    <col min="4620" max="4864" width="9.140625" style="194"/>
    <col min="4865" max="4865" width="4" style="194" customWidth="1"/>
    <col min="4866" max="4866" width="11.5703125" style="194" customWidth="1"/>
    <col min="4867" max="4867" width="19.140625" style="194" customWidth="1"/>
    <col min="4868" max="4875" width="7.85546875" style="194" customWidth="1"/>
    <col min="4876" max="5120" width="9.140625" style="194"/>
    <col min="5121" max="5121" width="4" style="194" customWidth="1"/>
    <col min="5122" max="5122" width="11.5703125" style="194" customWidth="1"/>
    <col min="5123" max="5123" width="19.140625" style="194" customWidth="1"/>
    <col min="5124" max="5131" width="7.85546875" style="194" customWidth="1"/>
    <col min="5132" max="5376" width="9.140625" style="194"/>
    <col min="5377" max="5377" width="4" style="194" customWidth="1"/>
    <col min="5378" max="5378" width="11.5703125" style="194" customWidth="1"/>
    <col min="5379" max="5379" width="19.140625" style="194" customWidth="1"/>
    <col min="5380" max="5387" width="7.85546875" style="194" customWidth="1"/>
    <col min="5388" max="5632" width="9.140625" style="194"/>
    <col min="5633" max="5633" width="4" style="194" customWidth="1"/>
    <col min="5634" max="5634" width="11.5703125" style="194" customWidth="1"/>
    <col min="5635" max="5635" width="19.140625" style="194" customWidth="1"/>
    <col min="5636" max="5643" width="7.85546875" style="194" customWidth="1"/>
    <col min="5644" max="5888" width="9.140625" style="194"/>
    <col min="5889" max="5889" width="4" style="194" customWidth="1"/>
    <col min="5890" max="5890" width="11.5703125" style="194" customWidth="1"/>
    <col min="5891" max="5891" width="19.140625" style="194" customWidth="1"/>
    <col min="5892" max="5899" width="7.85546875" style="194" customWidth="1"/>
    <col min="5900" max="6144" width="9.140625" style="194"/>
    <col min="6145" max="6145" width="4" style="194" customWidth="1"/>
    <col min="6146" max="6146" width="11.5703125" style="194" customWidth="1"/>
    <col min="6147" max="6147" width="19.140625" style="194" customWidth="1"/>
    <col min="6148" max="6155" width="7.85546875" style="194" customWidth="1"/>
    <col min="6156" max="6400" width="9.140625" style="194"/>
    <col min="6401" max="6401" width="4" style="194" customWidth="1"/>
    <col min="6402" max="6402" width="11.5703125" style="194" customWidth="1"/>
    <col min="6403" max="6403" width="19.140625" style="194" customWidth="1"/>
    <col min="6404" max="6411" width="7.85546875" style="194" customWidth="1"/>
    <col min="6412" max="6656" width="9.140625" style="194"/>
    <col min="6657" max="6657" width="4" style="194" customWidth="1"/>
    <col min="6658" max="6658" width="11.5703125" style="194" customWidth="1"/>
    <col min="6659" max="6659" width="19.140625" style="194" customWidth="1"/>
    <col min="6660" max="6667" width="7.85546875" style="194" customWidth="1"/>
    <col min="6668" max="6912" width="9.140625" style="194"/>
    <col min="6913" max="6913" width="4" style="194" customWidth="1"/>
    <col min="6914" max="6914" width="11.5703125" style="194" customWidth="1"/>
    <col min="6915" max="6915" width="19.140625" style="194" customWidth="1"/>
    <col min="6916" max="6923" width="7.85546875" style="194" customWidth="1"/>
    <col min="6924" max="7168" width="9.140625" style="194"/>
    <col min="7169" max="7169" width="4" style="194" customWidth="1"/>
    <col min="7170" max="7170" width="11.5703125" style="194" customWidth="1"/>
    <col min="7171" max="7171" width="19.140625" style="194" customWidth="1"/>
    <col min="7172" max="7179" width="7.85546875" style="194" customWidth="1"/>
    <col min="7180" max="7424" width="9.140625" style="194"/>
    <col min="7425" max="7425" width="4" style="194" customWidth="1"/>
    <col min="7426" max="7426" width="11.5703125" style="194" customWidth="1"/>
    <col min="7427" max="7427" width="19.140625" style="194" customWidth="1"/>
    <col min="7428" max="7435" width="7.85546875" style="194" customWidth="1"/>
    <col min="7436" max="7680" width="9.140625" style="194"/>
    <col min="7681" max="7681" width="4" style="194" customWidth="1"/>
    <col min="7682" max="7682" width="11.5703125" style="194" customWidth="1"/>
    <col min="7683" max="7683" width="19.140625" style="194" customWidth="1"/>
    <col min="7684" max="7691" width="7.85546875" style="194" customWidth="1"/>
    <col min="7692" max="7936" width="9.140625" style="194"/>
    <col min="7937" max="7937" width="4" style="194" customWidth="1"/>
    <col min="7938" max="7938" width="11.5703125" style="194" customWidth="1"/>
    <col min="7939" max="7939" width="19.140625" style="194" customWidth="1"/>
    <col min="7940" max="7947" width="7.85546875" style="194" customWidth="1"/>
    <col min="7948" max="8192" width="9.140625" style="194"/>
    <col min="8193" max="8193" width="4" style="194" customWidth="1"/>
    <col min="8194" max="8194" width="11.5703125" style="194" customWidth="1"/>
    <col min="8195" max="8195" width="19.140625" style="194" customWidth="1"/>
    <col min="8196" max="8203" width="7.85546875" style="194" customWidth="1"/>
    <col min="8204" max="8448" width="9.140625" style="194"/>
    <col min="8449" max="8449" width="4" style="194" customWidth="1"/>
    <col min="8450" max="8450" width="11.5703125" style="194" customWidth="1"/>
    <col min="8451" max="8451" width="19.140625" style="194" customWidth="1"/>
    <col min="8452" max="8459" width="7.85546875" style="194" customWidth="1"/>
    <col min="8460" max="8704" width="9.140625" style="194"/>
    <col min="8705" max="8705" width="4" style="194" customWidth="1"/>
    <col min="8706" max="8706" width="11.5703125" style="194" customWidth="1"/>
    <col min="8707" max="8707" width="19.140625" style="194" customWidth="1"/>
    <col min="8708" max="8715" width="7.85546875" style="194" customWidth="1"/>
    <col min="8716" max="8960" width="9.140625" style="194"/>
    <col min="8961" max="8961" width="4" style="194" customWidth="1"/>
    <col min="8962" max="8962" width="11.5703125" style="194" customWidth="1"/>
    <col min="8963" max="8963" width="19.140625" style="194" customWidth="1"/>
    <col min="8964" max="8971" width="7.85546875" style="194" customWidth="1"/>
    <col min="8972" max="9216" width="9.140625" style="194"/>
    <col min="9217" max="9217" width="4" style="194" customWidth="1"/>
    <col min="9218" max="9218" width="11.5703125" style="194" customWidth="1"/>
    <col min="9219" max="9219" width="19.140625" style="194" customWidth="1"/>
    <col min="9220" max="9227" width="7.85546875" style="194" customWidth="1"/>
    <col min="9228" max="9472" width="9.140625" style="194"/>
    <col min="9473" max="9473" width="4" style="194" customWidth="1"/>
    <col min="9474" max="9474" width="11.5703125" style="194" customWidth="1"/>
    <col min="9475" max="9475" width="19.140625" style="194" customWidth="1"/>
    <col min="9476" max="9483" width="7.85546875" style="194" customWidth="1"/>
    <col min="9484" max="9728" width="9.140625" style="194"/>
    <col min="9729" max="9729" width="4" style="194" customWidth="1"/>
    <col min="9730" max="9730" width="11.5703125" style="194" customWidth="1"/>
    <col min="9731" max="9731" width="19.140625" style="194" customWidth="1"/>
    <col min="9732" max="9739" width="7.85546875" style="194" customWidth="1"/>
    <col min="9740" max="9984" width="9.140625" style="194"/>
    <col min="9985" max="9985" width="4" style="194" customWidth="1"/>
    <col min="9986" max="9986" width="11.5703125" style="194" customWidth="1"/>
    <col min="9987" max="9987" width="19.140625" style="194" customWidth="1"/>
    <col min="9988" max="9995" width="7.85546875" style="194" customWidth="1"/>
    <col min="9996" max="10240" width="9.140625" style="194"/>
    <col min="10241" max="10241" width="4" style="194" customWidth="1"/>
    <col min="10242" max="10242" width="11.5703125" style="194" customWidth="1"/>
    <col min="10243" max="10243" width="19.140625" style="194" customWidth="1"/>
    <col min="10244" max="10251" width="7.85546875" style="194" customWidth="1"/>
    <col min="10252" max="10496" width="9.140625" style="194"/>
    <col min="10497" max="10497" width="4" style="194" customWidth="1"/>
    <col min="10498" max="10498" width="11.5703125" style="194" customWidth="1"/>
    <col min="10499" max="10499" width="19.140625" style="194" customWidth="1"/>
    <col min="10500" max="10507" width="7.85546875" style="194" customWidth="1"/>
    <col min="10508" max="10752" width="9.140625" style="194"/>
    <col min="10753" max="10753" width="4" style="194" customWidth="1"/>
    <col min="10754" max="10754" width="11.5703125" style="194" customWidth="1"/>
    <col min="10755" max="10755" width="19.140625" style="194" customWidth="1"/>
    <col min="10756" max="10763" width="7.85546875" style="194" customWidth="1"/>
    <col min="10764" max="11008" width="9.140625" style="194"/>
    <col min="11009" max="11009" width="4" style="194" customWidth="1"/>
    <col min="11010" max="11010" width="11.5703125" style="194" customWidth="1"/>
    <col min="11011" max="11011" width="19.140625" style="194" customWidth="1"/>
    <col min="11012" max="11019" width="7.85546875" style="194" customWidth="1"/>
    <col min="11020" max="11264" width="9.140625" style="194"/>
    <col min="11265" max="11265" width="4" style="194" customWidth="1"/>
    <col min="11266" max="11266" width="11.5703125" style="194" customWidth="1"/>
    <col min="11267" max="11267" width="19.140625" style="194" customWidth="1"/>
    <col min="11268" max="11275" width="7.85546875" style="194" customWidth="1"/>
    <col min="11276" max="11520" width="9.140625" style="194"/>
    <col min="11521" max="11521" width="4" style="194" customWidth="1"/>
    <col min="11522" max="11522" width="11.5703125" style="194" customWidth="1"/>
    <col min="11523" max="11523" width="19.140625" style="194" customWidth="1"/>
    <col min="11524" max="11531" width="7.85546875" style="194" customWidth="1"/>
    <col min="11532" max="11776" width="9.140625" style="194"/>
    <col min="11777" max="11777" width="4" style="194" customWidth="1"/>
    <col min="11778" max="11778" width="11.5703125" style="194" customWidth="1"/>
    <col min="11779" max="11779" width="19.140625" style="194" customWidth="1"/>
    <col min="11780" max="11787" width="7.85546875" style="194" customWidth="1"/>
    <col min="11788" max="12032" width="9.140625" style="194"/>
    <col min="12033" max="12033" width="4" style="194" customWidth="1"/>
    <col min="12034" max="12034" width="11.5703125" style="194" customWidth="1"/>
    <col min="12035" max="12035" width="19.140625" style="194" customWidth="1"/>
    <col min="12036" max="12043" width="7.85546875" style="194" customWidth="1"/>
    <col min="12044" max="12288" width="9.140625" style="194"/>
    <col min="12289" max="12289" width="4" style="194" customWidth="1"/>
    <col min="12290" max="12290" width="11.5703125" style="194" customWidth="1"/>
    <col min="12291" max="12291" width="19.140625" style="194" customWidth="1"/>
    <col min="12292" max="12299" width="7.85546875" style="194" customWidth="1"/>
    <col min="12300" max="12544" width="9.140625" style="194"/>
    <col min="12545" max="12545" width="4" style="194" customWidth="1"/>
    <col min="12546" max="12546" width="11.5703125" style="194" customWidth="1"/>
    <col min="12547" max="12547" width="19.140625" style="194" customWidth="1"/>
    <col min="12548" max="12555" width="7.85546875" style="194" customWidth="1"/>
    <col min="12556" max="12800" width="9.140625" style="194"/>
    <col min="12801" max="12801" width="4" style="194" customWidth="1"/>
    <col min="12802" max="12802" width="11.5703125" style="194" customWidth="1"/>
    <col min="12803" max="12803" width="19.140625" style="194" customWidth="1"/>
    <col min="12804" max="12811" width="7.85546875" style="194" customWidth="1"/>
    <col min="12812" max="13056" width="9.140625" style="194"/>
    <col min="13057" max="13057" width="4" style="194" customWidth="1"/>
    <col min="13058" max="13058" width="11.5703125" style="194" customWidth="1"/>
    <col min="13059" max="13059" width="19.140625" style="194" customWidth="1"/>
    <col min="13060" max="13067" width="7.85546875" style="194" customWidth="1"/>
    <col min="13068" max="13312" width="9.140625" style="194"/>
    <col min="13313" max="13313" width="4" style="194" customWidth="1"/>
    <col min="13314" max="13314" width="11.5703125" style="194" customWidth="1"/>
    <col min="13315" max="13315" width="19.140625" style="194" customWidth="1"/>
    <col min="13316" max="13323" width="7.85546875" style="194" customWidth="1"/>
    <col min="13324" max="13568" width="9.140625" style="194"/>
    <col min="13569" max="13569" width="4" style="194" customWidth="1"/>
    <col min="13570" max="13570" width="11.5703125" style="194" customWidth="1"/>
    <col min="13571" max="13571" width="19.140625" style="194" customWidth="1"/>
    <col min="13572" max="13579" width="7.85546875" style="194" customWidth="1"/>
    <col min="13580" max="13824" width="9.140625" style="194"/>
    <col min="13825" max="13825" width="4" style="194" customWidth="1"/>
    <col min="13826" max="13826" width="11.5703125" style="194" customWidth="1"/>
    <col min="13827" max="13827" width="19.140625" style="194" customWidth="1"/>
    <col min="13828" max="13835" width="7.85546875" style="194" customWidth="1"/>
    <col min="13836" max="14080" width="9.140625" style="194"/>
    <col min="14081" max="14081" width="4" style="194" customWidth="1"/>
    <col min="14082" max="14082" width="11.5703125" style="194" customWidth="1"/>
    <col min="14083" max="14083" width="19.140625" style="194" customWidth="1"/>
    <col min="14084" max="14091" width="7.85546875" style="194" customWidth="1"/>
    <col min="14092" max="14336" width="9.140625" style="194"/>
    <col min="14337" max="14337" width="4" style="194" customWidth="1"/>
    <col min="14338" max="14338" width="11.5703125" style="194" customWidth="1"/>
    <col min="14339" max="14339" width="19.140625" style="194" customWidth="1"/>
    <col min="14340" max="14347" width="7.85546875" style="194" customWidth="1"/>
    <col min="14348" max="14592" width="9.140625" style="194"/>
    <col min="14593" max="14593" width="4" style="194" customWidth="1"/>
    <col min="14594" max="14594" width="11.5703125" style="194" customWidth="1"/>
    <col min="14595" max="14595" width="19.140625" style="194" customWidth="1"/>
    <col min="14596" max="14603" width="7.85546875" style="194" customWidth="1"/>
    <col min="14604" max="14848" width="9.140625" style="194"/>
    <col min="14849" max="14849" width="4" style="194" customWidth="1"/>
    <col min="14850" max="14850" width="11.5703125" style="194" customWidth="1"/>
    <col min="14851" max="14851" width="19.140625" style="194" customWidth="1"/>
    <col min="14852" max="14859" width="7.85546875" style="194" customWidth="1"/>
    <col min="14860" max="15104" width="9.140625" style="194"/>
    <col min="15105" max="15105" width="4" style="194" customWidth="1"/>
    <col min="15106" max="15106" width="11.5703125" style="194" customWidth="1"/>
    <col min="15107" max="15107" width="19.140625" style="194" customWidth="1"/>
    <col min="15108" max="15115" width="7.85546875" style="194" customWidth="1"/>
    <col min="15116" max="15360" width="9.140625" style="194"/>
    <col min="15361" max="15361" width="4" style="194" customWidth="1"/>
    <col min="15362" max="15362" width="11.5703125" style="194" customWidth="1"/>
    <col min="15363" max="15363" width="19.140625" style="194" customWidth="1"/>
    <col min="15364" max="15371" width="7.85546875" style="194" customWidth="1"/>
    <col min="15372" max="15616" width="9.140625" style="194"/>
    <col min="15617" max="15617" width="4" style="194" customWidth="1"/>
    <col min="15618" max="15618" width="11.5703125" style="194" customWidth="1"/>
    <col min="15619" max="15619" width="19.140625" style="194" customWidth="1"/>
    <col min="15620" max="15627" width="7.85546875" style="194" customWidth="1"/>
    <col min="15628" max="15872" width="9.140625" style="194"/>
    <col min="15873" max="15873" width="4" style="194" customWidth="1"/>
    <col min="15874" max="15874" width="11.5703125" style="194" customWidth="1"/>
    <col min="15875" max="15875" width="19.140625" style="194" customWidth="1"/>
    <col min="15876" max="15883" width="7.85546875" style="194" customWidth="1"/>
    <col min="15884" max="16128" width="9.140625" style="194"/>
    <col min="16129" max="16129" width="4" style="194" customWidth="1"/>
    <col min="16130" max="16130" width="11.5703125" style="194" customWidth="1"/>
    <col min="16131" max="16131" width="19.140625" style="194" customWidth="1"/>
    <col min="16132" max="16139" width="7.85546875" style="194" customWidth="1"/>
    <col min="16140" max="16384" width="9.140625" style="194"/>
  </cols>
  <sheetData>
    <row r="1" spans="1:11" ht="17.25" customHeight="1" x14ac:dyDescent="0.25">
      <c r="A1" s="295" t="s">
        <v>115</v>
      </c>
      <c r="B1" s="250"/>
      <c r="C1" s="250"/>
      <c r="D1" s="250"/>
      <c r="E1" s="250"/>
      <c r="F1" s="250"/>
      <c r="G1" s="250"/>
      <c r="H1" s="250"/>
      <c r="I1" s="250"/>
      <c r="J1" s="296" t="s">
        <v>116</v>
      </c>
      <c r="K1" s="250"/>
    </row>
    <row r="2" spans="1:11" ht="18.2" customHeight="1" x14ac:dyDescent="0.25">
      <c r="A2" s="297" t="s">
        <v>117</v>
      </c>
      <c r="B2" s="250"/>
      <c r="C2" s="254" t="s">
        <v>17</v>
      </c>
      <c r="D2" s="250"/>
      <c r="E2" s="250"/>
      <c r="F2" s="297" t="s">
        <v>118</v>
      </c>
      <c r="G2" s="250"/>
      <c r="H2" s="254" t="s">
        <v>17</v>
      </c>
      <c r="I2" s="250"/>
      <c r="J2" s="250"/>
      <c r="K2" s="250"/>
    </row>
    <row r="3" spans="1:11" ht="5.85" customHeight="1" x14ac:dyDescent="0.25">
      <c r="A3" s="277" t="s">
        <v>17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ht="18.2" customHeight="1" x14ac:dyDescent="0.25">
      <c r="A4" s="252" t="s">
        <v>17</v>
      </c>
      <c r="B4" s="263"/>
      <c r="C4" s="254" t="s">
        <v>17</v>
      </c>
      <c r="D4" s="250"/>
      <c r="E4" s="250"/>
      <c r="F4" s="252" t="s">
        <v>17</v>
      </c>
      <c r="G4" s="263"/>
      <c r="H4" s="254" t="s">
        <v>17</v>
      </c>
      <c r="I4" s="250"/>
      <c r="J4" s="250"/>
      <c r="K4" s="250"/>
    </row>
    <row r="5" spans="1:11" ht="19.7" customHeight="1" x14ac:dyDescent="0.25">
      <c r="A5" s="294" t="s">
        <v>119</v>
      </c>
      <c r="B5" s="250"/>
      <c r="C5" s="250"/>
      <c r="D5" s="250"/>
      <c r="E5" s="250"/>
      <c r="F5" s="294" t="s">
        <v>119</v>
      </c>
      <c r="G5" s="250"/>
      <c r="H5" s="250"/>
      <c r="I5" s="250"/>
      <c r="J5" s="250"/>
      <c r="K5" s="250"/>
    </row>
    <row r="6" spans="1:11" ht="19.7" customHeight="1" x14ac:dyDescent="0.25">
      <c r="A6" s="298" t="s">
        <v>285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</row>
    <row r="7" spans="1:11" ht="11.45" customHeight="1" x14ac:dyDescent="0.25">
      <c r="A7" s="291" t="s">
        <v>120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</row>
    <row r="8" spans="1:11" ht="19.7" customHeight="1" x14ac:dyDescent="0.25">
      <c r="A8" s="298" t="s">
        <v>285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</row>
    <row r="9" spans="1:11" ht="11.45" customHeight="1" x14ac:dyDescent="0.25">
      <c r="A9" s="291" t="s">
        <v>121</v>
      </c>
      <c r="B9" s="262"/>
      <c r="C9" s="262"/>
      <c r="D9" s="262"/>
      <c r="E9" s="262"/>
      <c r="F9" s="262"/>
      <c r="G9" s="262"/>
      <c r="H9" s="262"/>
      <c r="I9" s="262"/>
      <c r="J9" s="262"/>
      <c r="K9" s="262"/>
    </row>
    <row r="10" spans="1:11" ht="23.1" customHeight="1" x14ac:dyDescent="0.25">
      <c r="A10" s="292" t="s">
        <v>122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1" ht="18.95" customHeight="1" x14ac:dyDescent="0.25">
      <c r="A11" s="293" t="s">
        <v>285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</row>
    <row r="12" spans="1:11" ht="18.95" customHeight="1" x14ac:dyDescent="0.25">
      <c r="A12" s="288" t="s">
        <v>123</v>
      </c>
      <c r="B12" s="250"/>
      <c r="C12" s="288" t="s">
        <v>17</v>
      </c>
      <c r="D12" s="250"/>
      <c r="E12" s="250"/>
      <c r="F12" s="250"/>
      <c r="G12" s="250"/>
      <c r="H12" s="250"/>
      <c r="I12" s="250"/>
      <c r="J12" s="250"/>
      <c r="K12" s="250"/>
    </row>
    <row r="13" spans="1:11" ht="18.95" customHeight="1" x14ac:dyDescent="0.25">
      <c r="A13" s="289" t="s">
        <v>124</v>
      </c>
      <c r="B13" s="250"/>
      <c r="C13" s="250"/>
      <c r="D13" s="290">
        <v>85263</v>
      </c>
      <c r="E13" s="250"/>
      <c r="F13" s="289" t="s">
        <v>125</v>
      </c>
      <c r="G13" s="250"/>
      <c r="H13" s="250"/>
      <c r="I13" s="250"/>
      <c r="J13" s="250"/>
      <c r="K13" s="250"/>
    </row>
    <row r="14" spans="1:11" ht="14.25" customHeight="1" x14ac:dyDescent="0.25">
      <c r="A14" s="277" t="s">
        <v>17</v>
      </c>
      <c r="B14" s="250"/>
      <c r="C14" s="195" t="s">
        <v>0</v>
      </c>
      <c r="D14" s="278">
        <v>39808</v>
      </c>
      <c r="E14" s="250"/>
      <c r="F14" s="277" t="s">
        <v>125</v>
      </c>
      <c r="G14" s="250"/>
      <c r="H14" s="250"/>
      <c r="I14" s="250"/>
      <c r="J14" s="250"/>
      <c r="K14" s="250"/>
    </row>
    <row r="15" spans="1:11" ht="14.25" customHeight="1" x14ac:dyDescent="0.25">
      <c r="A15" s="250"/>
      <c r="B15" s="250"/>
      <c r="C15" s="195" t="s">
        <v>1</v>
      </c>
      <c r="D15" s="278">
        <v>1470</v>
      </c>
      <c r="E15" s="250"/>
      <c r="F15" s="277" t="s">
        <v>125</v>
      </c>
      <c r="G15" s="250"/>
      <c r="H15" s="250"/>
      <c r="I15" s="250"/>
      <c r="J15" s="250"/>
      <c r="K15" s="250"/>
    </row>
    <row r="16" spans="1:11" ht="14.25" customHeight="1" x14ac:dyDescent="0.25">
      <c r="A16" s="250"/>
      <c r="B16" s="250"/>
      <c r="C16" s="195" t="s">
        <v>126</v>
      </c>
      <c r="D16" s="278">
        <v>43985</v>
      </c>
      <c r="E16" s="250"/>
      <c r="F16" s="277" t="s">
        <v>125</v>
      </c>
      <c r="G16" s="250"/>
      <c r="H16" s="250"/>
      <c r="I16" s="250"/>
      <c r="J16" s="250"/>
      <c r="K16" s="250"/>
    </row>
    <row r="17" spans="1:11" ht="14.25" customHeight="1" x14ac:dyDescent="0.25">
      <c r="A17" s="250"/>
      <c r="B17" s="250"/>
      <c r="C17" s="195" t="s">
        <v>127</v>
      </c>
      <c r="D17" s="278">
        <v>0</v>
      </c>
      <c r="E17" s="250"/>
      <c r="F17" s="277" t="s">
        <v>125</v>
      </c>
      <c r="G17" s="250"/>
      <c r="H17" s="250"/>
      <c r="I17" s="250"/>
      <c r="J17" s="250"/>
      <c r="K17" s="250"/>
    </row>
    <row r="18" spans="1:11" ht="14.25" customHeight="1" x14ac:dyDescent="0.25">
      <c r="A18" s="277" t="s">
        <v>128</v>
      </c>
      <c r="B18" s="250"/>
      <c r="C18" s="250"/>
      <c r="D18" s="278">
        <v>4394</v>
      </c>
      <c r="E18" s="250"/>
      <c r="F18" s="277" t="s">
        <v>125</v>
      </c>
      <c r="G18" s="250"/>
      <c r="H18" s="250"/>
      <c r="I18" s="250"/>
      <c r="J18" s="250"/>
      <c r="K18" s="250"/>
    </row>
    <row r="19" spans="1:11" ht="14.25" customHeight="1" x14ac:dyDescent="0.25">
      <c r="A19" s="277" t="s">
        <v>129</v>
      </c>
      <c r="B19" s="250"/>
      <c r="C19" s="250"/>
      <c r="D19" s="278">
        <v>365</v>
      </c>
      <c r="E19" s="250"/>
      <c r="F19" s="277" t="s">
        <v>130</v>
      </c>
      <c r="G19" s="250"/>
      <c r="H19" s="250"/>
      <c r="I19" s="250"/>
      <c r="J19" s="250"/>
      <c r="K19" s="250"/>
    </row>
    <row r="20" spans="1:11" ht="18.95" customHeight="1" x14ac:dyDescent="0.25">
      <c r="A20" s="279" t="s">
        <v>131</v>
      </c>
      <c r="B20" s="263"/>
      <c r="C20" s="263"/>
      <c r="D20" s="263"/>
      <c r="E20" s="263"/>
      <c r="F20" s="263"/>
      <c r="G20" s="263"/>
      <c r="H20" s="263"/>
      <c r="I20" s="263"/>
      <c r="J20" s="263"/>
      <c r="K20" s="263"/>
    </row>
    <row r="21" spans="1:11" ht="20.100000000000001" customHeight="1" x14ac:dyDescent="0.25">
      <c r="A21" s="280" t="s">
        <v>18</v>
      </c>
      <c r="B21" s="283" t="s">
        <v>132</v>
      </c>
      <c r="C21" s="283" t="s">
        <v>7</v>
      </c>
      <c r="D21" s="283" t="s">
        <v>133</v>
      </c>
      <c r="E21" s="285" t="s">
        <v>134</v>
      </c>
      <c r="F21" s="257"/>
      <c r="G21" s="285" t="s">
        <v>135</v>
      </c>
      <c r="H21" s="260"/>
      <c r="I21" s="257"/>
      <c r="J21" s="286" t="s">
        <v>136</v>
      </c>
      <c r="K21" s="262"/>
    </row>
    <row r="22" spans="1:11" ht="31.5" customHeight="1" x14ac:dyDescent="0.25">
      <c r="A22" s="281"/>
      <c r="B22" s="284"/>
      <c r="C22" s="284"/>
      <c r="D22" s="284"/>
      <c r="E22" s="196" t="s">
        <v>137</v>
      </c>
      <c r="F22" s="196" t="s">
        <v>138</v>
      </c>
      <c r="G22" s="283" t="s">
        <v>137</v>
      </c>
      <c r="H22" s="283" t="s">
        <v>139</v>
      </c>
      <c r="I22" s="196" t="s">
        <v>138</v>
      </c>
      <c r="J22" s="287"/>
      <c r="K22" s="263"/>
    </row>
    <row r="23" spans="1:11" ht="34.5" customHeight="1" x14ac:dyDescent="0.25">
      <c r="A23" s="282"/>
      <c r="B23" s="276"/>
      <c r="C23" s="276"/>
      <c r="D23" s="276"/>
      <c r="E23" s="196" t="s">
        <v>139</v>
      </c>
      <c r="F23" s="196" t="s">
        <v>140</v>
      </c>
      <c r="G23" s="276"/>
      <c r="H23" s="276"/>
      <c r="I23" s="196" t="s">
        <v>140</v>
      </c>
      <c r="J23" s="196" t="s">
        <v>141</v>
      </c>
      <c r="K23" s="197" t="s">
        <v>137</v>
      </c>
    </row>
    <row r="24" spans="1:11" ht="14.25" customHeight="1" x14ac:dyDescent="0.25">
      <c r="A24" s="198">
        <v>1</v>
      </c>
      <c r="B24" s="196" t="s">
        <v>142</v>
      </c>
      <c r="C24" s="196" t="s">
        <v>143</v>
      </c>
      <c r="D24" s="196" t="s">
        <v>144</v>
      </c>
      <c r="E24" s="196" t="s">
        <v>145</v>
      </c>
      <c r="F24" s="196" t="s">
        <v>146</v>
      </c>
      <c r="G24" s="196" t="s">
        <v>147</v>
      </c>
      <c r="H24" s="196" t="s">
        <v>148</v>
      </c>
      <c r="I24" s="196" t="s">
        <v>149</v>
      </c>
      <c r="J24" s="196" t="s">
        <v>150</v>
      </c>
      <c r="K24" s="197" t="s">
        <v>151</v>
      </c>
    </row>
    <row r="25" spans="1:11" ht="14.25" customHeight="1" x14ac:dyDescent="0.25">
      <c r="A25" s="273" t="s">
        <v>152</v>
      </c>
      <c r="B25" s="274" t="s">
        <v>153</v>
      </c>
      <c r="C25" s="274" t="s">
        <v>154</v>
      </c>
      <c r="D25" s="199">
        <v>5.6000000000000001E-2</v>
      </c>
      <c r="E25" s="199">
        <v>1431.75</v>
      </c>
      <c r="F25" s="200"/>
      <c r="G25" s="275">
        <v>80</v>
      </c>
      <c r="H25" s="275">
        <v>80</v>
      </c>
      <c r="I25" s="200"/>
      <c r="J25" s="275">
        <v>143.75</v>
      </c>
      <c r="K25" s="275">
        <v>8.0500000000000007</v>
      </c>
    </row>
    <row r="26" spans="1:11" ht="89.85" customHeight="1" x14ac:dyDescent="0.25">
      <c r="A26" s="276"/>
      <c r="B26" s="276"/>
      <c r="C26" s="276"/>
      <c r="D26" s="201" t="s">
        <v>155</v>
      </c>
      <c r="E26" s="199">
        <v>1431.75</v>
      </c>
      <c r="F26" s="200"/>
      <c r="G26" s="276"/>
      <c r="H26" s="276"/>
      <c r="I26" s="200"/>
      <c r="J26" s="276"/>
      <c r="K26" s="276"/>
    </row>
    <row r="27" spans="1:11" ht="14.25" customHeight="1" x14ac:dyDescent="0.25">
      <c r="A27" s="273" t="s">
        <v>142</v>
      </c>
      <c r="B27" s="274" t="s">
        <v>156</v>
      </c>
      <c r="C27" s="274" t="s">
        <v>157</v>
      </c>
      <c r="D27" s="199">
        <v>0.105</v>
      </c>
      <c r="E27" s="199">
        <v>166.89</v>
      </c>
      <c r="F27" s="199">
        <v>53.11</v>
      </c>
      <c r="G27" s="275">
        <v>18</v>
      </c>
      <c r="H27" s="275">
        <v>12</v>
      </c>
      <c r="I27" s="199">
        <v>6</v>
      </c>
      <c r="J27" s="275">
        <v>11.73</v>
      </c>
      <c r="K27" s="275">
        <v>1.23</v>
      </c>
    </row>
    <row r="28" spans="1:11" ht="67.7" customHeight="1" x14ac:dyDescent="0.25">
      <c r="A28" s="276"/>
      <c r="B28" s="276"/>
      <c r="C28" s="276"/>
      <c r="D28" s="201" t="s">
        <v>158</v>
      </c>
      <c r="E28" s="199">
        <v>113.78</v>
      </c>
      <c r="F28" s="199">
        <v>4.8099999999999996</v>
      </c>
      <c r="G28" s="276"/>
      <c r="H28" s="276"/>
      <c r="I28" s="199">
        <v>1</v>
      </c>
      <c r="J28" s="276"/>
      <c r="K28" s="276"/>
    </row>
    <row r="29" spans="1:11" ht="14.25" customHeight="1" x14ac:dyDescent="0.25">
      <c r="A29" s="273" t="s">
        <v>143</v>
      </c>
      <c r="B29" s="274" t="s">
        <v>159</v>
      </c>
      <c r="C29" s="274" t="s">
        <v>160</v>
      </c>
      <c r="D29" s="199">
        <v>1.155</v>
      </c>
      <c r="E29" s="199">
        <v>87.31</v>
      </c>
      <c r="F29" s="200"/>
      <c r="G29" s="275">
        <v>101</v>
      </c>
      <c r="H29" s="271"/>
      <c r="I29" s="200"/>
      <c r="J29" s="271"/>
      <c r="K29" s="271"/>
    </row>
    <row r="30" spans="1:11" ht="17.45" customHeight="1" x14ac:dyDescent="0.25">
      <c r="A30" s="276"/>
      <c r="B30" s="276"/>
      <c r="C30" s="276"/>
      <c r="D30" s="201" t="s">
        <v>161</v>
      </c>
      <c r="E30" s="200"/>
      <c r="F30" s="200"/>
      <c r="G30" s="276"/>
      <c r="H30" s="276"/>
      <c r="I30" s="200"/>
      <c r="J30" s="272"/>
      <c r="K30" s="272"/>
    </row>
    <row r="31" spans="1:11" ht="14.25" customHeight="1" x14ac:dyDescent="0.25">
      <c r="A31" s="273" t="s">
        <v>144</v>
      </c>
      <c r="B31" s="274" t="s">
        <v>162</v>
      </c>
      <c r="C31" s="274" t="s">
        <v>163</v>
      </c>
      <c r="D31" s="199">
        <v>7.0000000000000007E-2</v>
      </c>
      <c r="E31" s="199">
        <v>8286.4599999999991</v>
      </c>
      <c r="F31" s="199">
        <v>10.51</v>
      </c>
      <c r="G31" s="275">
        <v>580</v>
      </c>
      <c r="H31" s="275">
        <v>58</v>
      </c>
      <c r="I31" s="199">
        <v>1</v>
      </c>
      <c r="J31" s="275">
        <v>70.84</v>
      </c>
      <c r="K31" s="275">
        <v>4.96</v>
      </c>
    </row>
    <row r="32" spans="1:11" ht="89.85" customHeight="1" x14ac:dyDescent="0.25">
      <c r="A32" s="272"/>
      <c r="B32" s="272"/>
      <c r="C32" s="272"/>
      <c r="D32" s="201" t="s">
        <v>164</v>
      </c>
      <c r="E32" s="199">
        <v>834.5</v>
      </c>
      <c r="F32" s="199">
        <v>0.92</v>
      </c>
      <c r="G32" s="272"/>
      <c r="H32" s="272"/>
      <c r="I32" s="200"/>
      <c r="J32" s="272"/>
      <c r="K32" s="272"/>
    </row>
    <row r="33" spans="1:11" ht="14.25" customHeight="1" x14ac:dyDescent="0.25">
      <c r="A33" s="273" t="s">
        <v>145</v>
      </c>
      <c r="B33" s="274" t="s">
        <v>165</v>
      </c>
      <c r="C33" s="274" t="s">
        <v>166</v>
      </c>
      <c r="D33" s="199">
        <v>0.1</v>
      </c>
      <c r="E33" s="199">
        <v>831.77</v>
      </c>
      <c r="F33" s="199">
        <v>18.41</v>
      </c>
      <c r="G33" s="275">
        <v>83</v>
      </c>
      <c r="H33" s="275">
        <v>66</v>
      </c>
      <c r="I33" s="199">
        <v>2</v>
      </c>
      <c r="J33" s="275">
        <v>58.31</v>
      </c>
      <c r="K33" s="275">
        <v>5.83</v>
      </c>
    </row>
    <row r="34" spans="1:11" ht="133.35" customHeight="1" x14ac:dyDescent="0.25">
      <c r="A34" s="272"/>
      <c r="B34" s="272"/>
      <c r="C34" s="272"/>
      <c r="D34" s="201" t="s">
        <v>167</v>
      </c>
      <c r="E34" s="199">
        <v>666.43</v>
      </c>
      <c r="F34" s="199">
        <v>1.1000000000000001</v>
      </c>
      <c r="G34" s="272"/>
      <c r="H34" s="272"/>
      <c r="I34" s="200"/>
      <c r="J34" s="272"/>
      <c r="K34" s="272"/>
    </row>
    <row r="35" spans="1:11" ht="14.25" customHeight="1" x14ac:dyDescent="0.25">
      <c r="A35" s="273" t="s">
        <v>146</v>
      </c>
      <c r="B35" s="274" t="s">
        <v>168</v>
      </c>
      <c r="C35" s="274" t="s">
        <v>169</v>
      </c>
      <c r="D35" s="199">
        <v>0.01</v>
      </c>
      <c r="E35" s="199">
        <v>8298.58</v>
      </c>
      <c r="F35" s="200"/>
      <c r="G35" s="275">
        <v>83</v>
      </c>
      <c r="H35" s="271"/>
      <c r="I35" s="200"/>
      <c r="J35" s="271"/>
      <c r="K35" s="271"/>
    </row>
    <row r="36" spans="1:11" ht="79.349999999999994" customHeight="1" x14ac:dyDescent="0.25">
      <c r="A36" s="272"/>
      <c r="B36" s="272"/>
      <c r="C36" s="272"/>
      <c r="D36" s="201" t="s">
        <v>170</v>
      </c>
      <c r="E36" s="200"/>
      <c r="F36" s="200"/>
      <c r="G36" s="272"/>
      <c r="H36" s="272"/>
      <c r="I36" s="200"/>
      <c r="J36" s="272"/>
      <c r="K36" s="272"/>
    </row>
    <row r="37" spans="1:11" ht="14.25" customHeight="1" x14ac:dyDescent="0.25">
      <c r="A37" s="273" t="s">
        <v>147</v>
      </c>
      <c r="B37" s="274" t="s">
        <v>171</v>
      </c>
      <c r="C37" s="274" t="s">
        <v>172</v>
      </c>
      <c r="D37" s="199">
        <v>10</v>
      </c>
      <c r="E37" s="199">
        <v>11.71</v>
      </c>
      <c r="F37" s="200"/>
      <c r="G37" s="275">
        <v>117</v>
      </c>
      <c r="H37" s="271"/>
      <c r="I37" s="200"/>
      <c r="J37" s="271"/>
      <c r="K37" s="271"/>
    </row>
    <row r="38" spans="1:11" ht="17.45" customHeight="1" x14ac:dyDescent="0.25">
      <c r="A38" s="272"/>
      <c r="B38" s="272"/>
      <c r="C38" s="272"/>
      <c r="D38" s="201" t="s">
        <v>173</v>
      </c>
      <c r="E38" s="200"/>
      <c r="F38" s="200"/>
      <c r="G38" s="272"/>
      <c r="H38" s="272"/>
      <c r="I38" s="200"/>
      <c r="J38" s="272"/>
      <c r="K38" s="272"/>
    </row>
    <row r="39" spans="1:11" ht="14.25" customHeight="1" x14ac:dyDescent="0.25">
      <c r="A39" s="273" t="s">
        <v>148</v>
      </c>
      <c r="B39" s="274" t="s">
        <v>174</v>
      </c>
      <c r="C39" s="274" t="s">
        <v>175</v>
      </c>
      <c r="D39" s="199">
        <v>1</v>
      </c>
      <c r="E39" s="199">
        <v>105.6</v>
      </c>
      <c r="F39" s="199">
        <v>3.48</v>
      </c>
      <c r="G39" s="275">
        <v>106</v>
      </c>
      <c r="H39" s="275">
        <v>30</v>
      </c>
      <c r="I39" s="199">
        <v>3</v>
      </c>
      <c r="J39" s="275">
        <v>2.56</v>
      </c>
      <c r="K39" s="275">
        <v>2.56</v>
      </c>
    </row>
    <row r="40" spans="1:11" ht="57" customHeight="1" x14ac:dyDescent="0.25">
      <c r="A40" s="272"/>
      <c r="B40" s="272"/>
      <c r="C40" s="272"/>
      <c r="D40" s="201" t="s">
        <v>176</v>
      </c>
      <c r="E40" s="199">
        <v>30.16</v>
      </c>
      <c r="F40" s="199">
        <v>0.16</v>
      </c>
      <c r="G40" s="272"/>
      <c r="H40" s="272"/>
      <c r="I40" s="200"/>
      <c r="J40" s="272"/>
      <c r="K40" s="272"/>
    </row>
    <row r="41" spans="1:11" ht="14.25" customHeight="1" x14ac:dyDescent="0.25">
      <c r="A41" s="273" t="s">
        <v>149</v>
      </c>
      <c r="B41" s="274" t="s">
        <v>177</v>
      </c>
      <c r="C41" s="274" t="s">
        <v>178</v>
      </c>
      <c r="D41" s="199">
        <v>1</v>
      </c>
      <c r="E41" s="199">
        <v>824.4</v>
      </c>
      <c r="F41" s="200"/>
      <c r="G41" s="275">
        <v>824</v>
      </c>
      <c r="H41" s="271"/>
      <c r="I41" s="200"/>
      <c r="J41" s="271"/>
      <c r="K41" s="271"/>
    </row>
    <row r="42" spans="1:11" ht="17.45" customHeight="1" x14ac:dyDescent="0.25">
      <c r="A42" s="272"/>
      <c r="B42" s="272"/>
      <c r="C42" s="272"/>
      <c r="D42" s="201" t="s">
        <v>176</v>
      </c>
      <c r="E42" s="200"/>
      <c r="F42" s="200"/>
      <c r="G42" s="272"/>
      <c r="H42" s="272"/>
      <c r="I42" s="200"/>
      <c r="J42" s="272"/>
      <c r="K42" s="272"/>
    </row>
    <row r="43" spans="1:11" ht="14.25" customHeight="1" x14ac:dyDescent="0.25">
      <c r="A43" s="273" t="s">
        <v>150</v>
      </c>
      <c r="B43" s="274" t="s">
        <v>179</v>
      </c>
      <c r="C43" s="274" t="s">
        <v>180</v>
      </c>
      <c r="D43" s="199">
        <v>2</v>
      </c>
      <c r="E43" s="199">
        <v>53.48</v>
      </c>
      <c r="F43" s="199">
        <v>1.41</v>
      </c>
      <c r="G43" s="275">
        <v>107</v>
      </c>
      <c r="H43" s="275">
        <v>35</v>
      </c>
      <c r="I43" s="199">
        <v>3</v>
      </c>
      <c r="J43" s="275">
        <v>1.56</v>
      </c>
      <c r="K43" s="275">
        <v>3.12</v>
      </c>
    </row>
    <row r="44" spans="1:11" ht="67.7" customHeight="1" x14ac:dyDescent="0.25">
      <c r="A44" s="272"/>
      <c r="B44" s="272"/>
      <c r="C44" s="272"/>
      <c r="D44" s="201" t="s">
        <v>176</v>
      </c>
      <c r="E44" s="199">
        <v>17.63</v>
      </c>
      <c r="F44" s="200"/>
      <c r="G44" s="272"/>
      <c r="H44" s="272"/>
      <c r="I44" s="200"/>
      <c r="J44" s="272"/>
      <c r="K44" s="272"/>
    </row>
    <row r="45" spans="1:11" ht="14.25" customHeight="1" x14ac:dyDescent="0.25">
      <c r="A45" s="273" t="s">
        <v>151</v>
      </c>
      <c r="B45" s="274" t="s">
        <v>181</v>
      </c>
      <c r="C45" s="274" t="s">
        <v>182</v>
      </c>
      <c r="D45" s="199">
        <v>1</v>
      </c>
      <c r="E45" s="199">
        <v>74.180000000000007</v>
      </c>
      <c r="F45" s="200"/>
      <c r="G45" s="275">
        <v>74</v>
      </c>
      <c r="H45" s="271"/>
      <c r="I45" s="200"/>
      <c r="J45" s="271"/>
      <c r="K45" s="271"/>
    </row>
    <row r="46" spans="1:11" ht="24.6" customHeight="1" x14ac:dyDescent="0.25">
      <c r="A46" s="272"/>
      <c r="B46" s="272"/>
      <c r="C46" s="272"/>
      <c r="D46" s="201" t="s">
        <v>176</v>
      </c>
      <c r="E46" s="200"/>
      <c r="F46" s="200"/>
      <c r="G46" s="272"/>
      <c r="H46" s="272"/>
      <c r="I46" s="200"/>
      <c r="J46" s="272"/>
      <c r="K46" s="272"/>
    </row>
    <row r="47" spans="1:11" ht="14.25" customHeight="1" x14ac:dyDescent="0.25">
      <c r="A47" s="273" t="s">
        <v>183</v>
      </c>
      <c r="B47" s="274" t="s">
        <v>184</v>
      </c>
      <c r="C47" s="274" t="s">
        <v>185</v>
      </c>
      <c r="D47" s="199">
        <v>1</v>
      </c>
      <c r="E47" s="199">
        <v>12.65</v>
      </c>
      <c r="F47" s="200"/>
      <c r="G47" s="275">
        <v>13</v>
      </c>
      <c r="H47" s="271"/>
      <c r="I47" s="200"/>
      <c r="J47" s="271"/>
      <c r="K47" s="271"/>
    </row>
    <row r="48" spans="1:11" ht="24.6" customHeight="1" x14ac:dyDescent="0.25">
      <c r="A48" s="272"/>
      <c r="B48" s="272"/>
      <c r="C48" s="272"/>
      <c r="D48" s="201" t="s">
        <v>176</v>
      </c>
      <c r="E48" s="200"/>
      <c r="F48" s="200"/>
      <c r="G48" s="272"/>
      <c r="H48" s="272"/>
      <c r="I48" s="200"/>
      <c r="J48" s="272"/>
      <c r="K48" s="272"/>
    </row>
    <row r="49" spans="1:11" ht="14.25" customHeight="1" x14ac:dyDescent="0.25">
      <c r="A49" s="273" t="s">
        <v>186</v>
      </c>
      <c r="B49" s="274" t="s">
        <v>187</v>
      </c>
      <c r="C49" s="274" t="s">
        <v>188</v>
      </c>
      <c r="D49" s="199">
        <v>4.5499999999999999E-2</v>
      </c>
      <c r="E49" s="199">
        <v>906.82</v>
      </c>
      <c r="F49" s="200"/>
      <c r="G49" s="275">
        <v>41</v>
      </c>
      <c r="H49" s="275">
        <v>41</v>
      </c>
      <c r="I49" s="200"/>
      <c r="J49" s="275">
        <v>101.78</v>
      </c>
      <c r="K49" s="275">
        <v>4.63</v>
      </c>
    </row>
    <row r="50" spans="1:11" ht="67.7" customHeight="1" x14ac:dyDescent="0.25">
      <c r="A50" s="272"/>
      <c r="B50" s="272"/>
      <c r="C50" s="272"/>
      <c r="D50" s="201" t="s">
        <v>155</v>
      </c>
      <c r="E50" s="199">
        <v>906.82</v>
      </c>
      <c r="F50" s="200"/>
      <c r="G50" s="272"/>
      <c r="H50" s="272"/>
      <c r="I50" s="200"/>
      <c r="J50" s="272"/>
      <c r="K50" s="272"/>
    </row>
    <row r="51" spans="1:11" ht="14.25" customHeight="1" x14ac:dyDescent="0.25">
      <c r="A51" s="273" t="s">
        <v>189</v>
      </c>
      <c r="B51" s="274" t="s">
        <v>159</v>
      </c>
      <c r="C51" s="274" t="s">
        <v>160</v>
      </c>
      <c r="D51" s="199">
        <v>5.0049999999999999</v>
      </c>
      <c r="E51" s="199">
        <v>87.31</v>
      </c>
      <c r="F51" s="200"/>
      <c r="G51" s="275">
        <v>437</v>
      </c>
      <c r="H51" s="271"/>
      <c r="I51" s="200"/>
      <c r="J51" s="271"/>
      <c r="K51" s="271"/>
    </row>
    <row r="52" spans="1:11" ht="17.45" customHeight="1" x14ac:dyDescent="0.25">
      <c r="A52" s="272"/>
      <c r="B52" s="272"/>
      <c r="C52" s="272"/>
      <c r="D52" s="201" t="s">
        <v>161</v>
      </c>
      <c r="E52" s="200"/>
      <c r="F52" s="200"/>
      <c r="G52" s="272"/>
      <c r="H52" s="272"/>
      <c r="I52" s="200"/>
      <c r="J52" s="272"/>
      <c r="K52" s="272"/>
    </row>
    <row r="53" spans="1:11" ht="14.25" customHeight="1" x14ac:dyDescent="0.25">
      <c r="A53" s="273" t="s">
        <v>190</v>
      </c>
      <c r="B53" s="274" t="s">
        <v>191</v>
      </c>
      <c r="C53" s="274" t="s">
        <v>192</v>
      </c>
      <c r="D53" s="199">
        <v>4.3999999999999997E-2</v>
      </c>
      <c r="E53" s="199">
        <v>5392.34</v>
      </c>
      <c r="F53" s="199">
        <v>5301.29</v>
      </c>
      <c r="G53" s="275">
        <v>237</v>
      </c>
      <c r="H53" s="275">
        <v>4</v>
      </c>
      <c r="I53" s="199">
        <v>233</v>
      </c>
      <c r="J53" s="275">
        <v>9.82</v>
      </c>
      <c r="K53" s="275">
        <v>0.43</v>
      </c>
    </row>
    <row r="54" spans="1:11" ht="100.5" customHeight="1" x14ac:dyDescent="0.25">
      <c r="A54" s="272"/>
      <c r="B54" s="272"/>
      <c r="C54" s="272"/>
      <c r="D54" s="201" t="s">
        <v>193</v>
      </c>
      <c r="E54" s="199">
        <v>91.05</v>
      </c>
      <c r="F54" s="199">
        <v>685.64</v>
      </c>
      <c r="G54" s="272"/>
      <c r="H54" s="272"/>
      <c r="I54" s="199">
        <v>30</v>
      </c>
      <c r="J54" s="272"/>
      <c r="K54" s="272"/>
    </row>
    <row r="55" spans="1:11" ht="14.25" customHeight="1" x14ac:dyDescent="0.25">
      <c r="A55" s="273" t="s">
        <v>194</v>
      </c>
      <c r="B55" s="274" t="s">
        <v>195</v>
      </c>
      <c r="C55" s="274" t="s">
        <v>196</v>
      </c>
      <c r="D55" s="199">
        <v>0.4</v>
      </c>
      <c r="E55" s="199">
        <v>74.45</v>
      </c>
      <c r="F55" s="199">
        <v>33.840000000000003</v>
      </c>
      <c r="G55" s="275">
        <v>30</v>
      </c>
      <c r="H55" s="275">
        <v>16</v>
      </c>
      <c r="I55" s="199">
        <v>14</v>
      </c>
      <c r="J55" s="275">
        <v>3.92</v>
      </c>
      <c r="K55" s="275">
        <v>1.57</v>
      </c>
    </row>
    <row r="56" spans="1:11" ht="67.7" customHeight="1" x14ac:dyDescent="0.25">
      <c r="A56" s="272"/>
      <c r="B56" s="272"/>
      <c r="C56" s="272"/>
      <c r="D56" s="201" t="s">
        <v>197</v>
      </c>
      <c r="E56" s="199">
        <v>40.24</v>
      </c>
      <c r="F56" s="199">
        <v>4.13</v>
      </c>
      <c r="G56" s="272"/>
      <c r="H56" s="272"/>
      <c r="I56" s="199">
        <v>2</v>
      </c>
      <c r="J56" s="272"/>
      <c r="K56" s="272"/>
    </row>
    <row r="57" spans="1:11" ht="14.25" customHeight="1" x14ac:dyDescent="0.25">
      <c r="A57" s="273" t="s">
        <v>198</v>
      </c>
      <c r="B57" s="274" t="s">
        <v>159</v>
      </c>
      <c r="C57" s="274" t="s">
        <v>160</v>
      </c>
      <c r="D57" s="199">
        <v>0.48</v>
      </c>
      <c r="E57" s="199">
        <v>87.31</v>
      </c>
      <c r="F57" s="200"/>
      <c r="G57" s="275">
        <v>42</v>
      </c>
      <c r="H57" s="271"/>
      <c r="I57" s="200"/>
      <c r="J57" s="271"/>
      <c r="K57" s="271"/>
    </row>
    <row r="58" spans="1:11" ht="17.45" customHeight="1" x14ac:dyDescent="0.25">
      <c r="A58" s="272"/>
      <c r="B58" s="272"/>
      <c r="C58" s="272"/>
      <c r="D58" s="201" t="s">
        <v>161</v>
      </c>
      <c r="E58" s="200"/>
      <c r="F58" s="200"/>
      <c r="G58" s="272"/>
      <c r="H58" s="272"/>
      <c r="I58" s="200"/>
      <c r="J58" s="272"/>
      <c r="K58" s="272"/>
    </row>
    <row r="59" spans="1:11" ht="14.25" customHeight="1" x14ac:dyDescent="0.25">
      <c r="A59" s="273" t="s">
        <v>199</v>
      </c>
      <c r="B59" s="274" t="s">
        <v>200</v>
      </c>
      <c r="C59" s="274" t="s">
        <v>201</v>
      </c>
      <c r="D59" s="199">
        <v>0.26600000000000001</v>
      </c>
      <c r="E59" s="199">
        <v>13440.7</v>
      </c>
      <c r="F59" s="199">
        <v>2721.46</v>
      </c>
      <c r="G59" s="275">
        <v>3575</v>
      </c>
      <c r="H59" s="275">
        <v>302</v>
      </c>
      <c r="I59" s="199">
        <v>724</v>
      </c>
      <c r="J59" s="275">
        <v>105.34</v>
      </c>
      <c r="K59" s="275">
        <v>28.02</v>
      </c>
    </row>
    <row r="60" spans="1:11" ht="100.5" customHeight="1" x14ac:dyDescent="0.25">
      <c r="A60" s="272"/>
      <c r="B60" s="272"/>
      <c r="C60" s="272"/>
      <c r="D60" s="201" t="s">
        <v>202</v>
      </c>
      <c r="E60" s="199">
        <v>1135.57</v>
      </c>
      <c r="F60" s="199">
        <v>208.99</v>
      </c>
      <c r="G60" s="272"/>
      <c r="H60" s="272"/>
      <c r="I60" s="199">
        <v>56</v>
      </c>
      <c r="J60" s="272"/>
      <c r="K60" s="272"/>
    </row>
    <row r="61" spans="1:11" ht="14.25" customHeight="1" x14ac:dyDescent="0.25">
      <c r="A61" s="273" t="s">
        <v>203</v>
      </c>
      <c r="B61" s="274" t="s">
        <v>204</v>
      </c>
      <c r="C61" s="274" t="s">
        <v>205</v>
      </c>
      <c r="D61" s="199">
        <v>1</v>
      </c>
      <c r="E61" s="199">
        <v>36330.230000000003</v>
      </c>
      <c r="F61" s="200"/>
      <c r="G61" s="275">
        <v>36330</v>
      </c>
      <c r="H61" s="271"/>
      <c r="I61" s="200"/>
      <c r="J61" s="271"/>
      <c r="K61" s="271"/>
    </row>
    <row r="62" spans="1:11" ht="28.35" customHeight="1" x14ac:dyDescent="0.25">
      <c r="A62" s="272"/>
      <c r="B62" s="272"/>
      <c r="C62" s="272"/>
      <c r="D62" s="201" t="s">
        <v>206</v>
      </c>
      <c r="E62" s="200"/>
      <c r="F62" s="200"/>
      <c r="G62" s="272"/>
      <c r="H62" s="272"/>
      <c r="I62" s="200"/>
      <c r="J62" s="272"/>
      <c r="K62" s="272"/>
    </row>
    <row r="63" spans="1:11" ht="14.25" customHeight="1" x14ac:dyDescent="0.25">
      <c r="A63" s="273" t="s">
        <v>207</v>
      </c>
      <c r="B63" s="274" t="s">
        <v>208</v>
      </c>
      <c r="C63" s="274" t="s">
        <v>209</v>
      </c>
      <c r="D63" s="199">
        <v>4.32</v>
      </c>
      <c r="E63" s="199">
        <v>652.54999999999995</v>
      </c>
      <c r="F63" s="199">
        <v>60.18</v>
      </c>
      <c r="G63" s="275">
        <v>2819</v>
      </c>
      <c r="H63" s="275">
        <v>911</v>
      </c>
      <c r="I63" s="199">
        <v>260</v>
      </c>
      <c r="J63" s="275">
        <v>18.170000000000002</v>
      </c>
      <c r="K63" s="275">
        <v>78.489999999999995</v>
      </c>
    </row>
    <row r="64" spans="1:11" ht="57" customHeight="1" x14ac:dyDescent="0.25">
      <c r="A64" s="272"/>
      <c r="B64" s="272"/>
      <c r="C64" s="272"/>
      <c r="D64" s="201" t="s">
        <v>210</v>
      </c>
      <c r="E64" s="199">
        <v>210.77</v>
      </c>
      <c r="F64" s="200"/>
      <c r="G64" s="272"/>
      <c r="H64" s="272"/>
      <c r="I64" s="200"/>
      <c r="J64" s="272"/>
      <c r="K64" s="272"/>
    </row>
    <row r="65" spans="1:11" ht="14.25" customHeight="1" x14ac:dyDescent="0.25">
      <c r="A65" s="273" t="s">
        <v>211</v>
      </c>
      <c r="B65" s="274" t="s">
        <v>212</v>
      </c>
      <c r="C65" s="274" t="s">
        <v>213</v>
      </c>
      <c r="D65" s="199">
        <v>4.32</v>
      </c>
      <c r="E65" s="199">
        <v>1870.28</v>
      </c>
      <c r="F65" s="200"/>
      <c r="G65" s="275">
        <v>8080</v>
      </c>
      <c r="H65" s="271"/>
      <c r="I65" s="200"/>
      <c r="J65" s="271"/>
      <c r="K65" s="271"/>
    </row>
    <row r="66" spans="1:11" ht="24.6" customHeight="1" x14ac:dyDescent="0.25">
      <c r="A66" s="272"/>
      <c r="B66" s="272"/>
      <c r="C66" s="272"/>
      <c r="D66" s="201" t="s">
        <v>161</v>
      </c>
      <c r="E66" s="200"/>
      <c r="F66" s="200"/>
      <c r="G66" s="272"/>
      <c r="H66" s="272"/>
      <c r="I66" s="200"/>
      <c r="J66" s="272"/>
      <c r="K66" s="272"/>
    </row>
    <row r="67" spans="1:11" ht="14.25" customHeight="1" x14ac:dyDescent="0.25">
      <c r="A67" s="273" t="s">
        <v>214</v>
      </c>
      <c r="B67" s="274" t="s">
        <v>215</v>
      </c>
      <c r="C67" s="274" t="s">
        <v>216</v>
      </c>
      <c r="D67" s="199">
        <v>1.7999999999999999E-2</v>
      </c>
      <c r="E67" s="199">
        <v>14921.76</v>
      </c>
      <c r="F67" s="199">
        <v>5296.81</v>
      </c>
      <c r="G67" s="275">
        <v>269</v>
      </c>
      <c r="H67" s="275">
        <v>92</v>
      </c>
      <c r="I67" s="199">
        <v>95</v>
      </c>
      <c r="J67" s="275">
        <v>507.47</v>
      </c>
      <c r="K67" s="275">
        <v>9.1300000000000008</v>
      </c>
    </row>
    <row r="68" spans="1:11" ht="79.349999999999994" customHeight="1" x14ac:dyDescent="0.25">
      <c r="A68" s="272"/>
      <c r="B68" s="272"/>
      <c r="C68" s="272"/>
      <c r="D68" s="201" t="s">
        <v>217</v>
      </c>
      <c r="E68" s="199">
        <v>5095.0200000000004</v>
      </c>
      <c r="F68" s="199">
        <v>636.66999999999996</v>
      </c>
      <c r="G68" s="272"/>
      <c r="H68" s="272"/>
      <c r="I68" s="199">
        <v>11</v>
      </c>
      <c r="J68" s="272"/>
      <c r="K68" s="272"/>
    </row>
    <row r="69" spans="1:11" ht="14.25" customHeight="1" x14ac:dyDescent="0.25">
      <c r="A69" s="273" t="s">
        <v>218</v>
      </c>
      <c r="B69" s="274" t="s">
        <v>219</v>
      </c>
      <c r="C69" s="274" t="s">
        <v>220</v>
      </c>
      <c r="D69" s="199">
        <v>1.8360000000000001</v>
      </c>
      <c r="E69" s="199">
        <v>722.83</v>
      </c>
      <c r="F69" s="200"/>
      <c r="G69" s="275">
        <v>1327</v>
      </c>
      <c r="H69" s="271"/>
      <c r="I69" s="200"/>
      <c r="J69" s="271"/>
      <c r="K69" s="271"/>
    </row>
    <row r="70" spans="1:11" ht="17.45" customHeight="1" x14ac:dyDescent="0.25">
      <c r="A70" s="272"/>
      <c r="B70" s="272"/>
      <c r="C70" s="272"/>
      <c r="D70" s="201" t="s">
        <v>161</v>
      </c>
      <c r="E70" s="200"/>
      <c r="F70" s="200"/>
      <c r="G70" s="272"/>
      <c r="H70" s="272"/>
      <c r="I70" s="200"/>
      <c r="J70" s="272"/>
      <c r="K70" s="272"/>
    </row>
    <row r="71" spans="1:11" ht="14.25" customHeight="1" x14ac:dyDescent="0.25">
      <c r="A71" s="273" t="s">
        <v>221</v>
      </c>
      <c r="B71" s="274" t="s">
        <v>187</v>
      </c>
      <c r="C71" s="274" t="s">
        <v>188</v>
      </c>
      <c r="D71" s="199">
        <v>0.25480000000000003</v>
      </c>
      <c r="E71" s="199">
        <v>906.82</v>
      </c>
      <c r="F71" s="200"/>
      <c r="G71" s="275">
        <v>231</v>
      </c>
      <c r="H71" s="275">
        <v>231</v>
      </c>
      <c r="I71" s="200"/>
      <c r="J71" s="275">
        <v>101.78</v>
      </c>
      <c r="K71" s="275">
        <v>25.93</v>
      </c>
    </row>
    <row r="72" spans="1:11" ht="67.7" customHeight="1" x14ac:dyDescent="0.25">
      <c r="A72" s="272"/>
      <c r="B72" s="272"/>
      <c r="C72" s="272"/>
      <c r="D72" s="201" t="s">
        <v>155</v>
      </c>
      <c r="E72" s="199">
        <v>906.82</v>
      </c>
      <c r="F72" s="200"/>
      <c r="G72" s="272"/>
      <c r="H72" s="272"/>
      <c r="I72" s="200"/>
      <c r="J72" s="272"/>
      <c r="K72" s="272"/>
    </row>
    <row r="73" spans="1:11" ht="14.25" customHeight="1" x14ac:dyDescent="0.25">
      <c r="A73" s="273" t="s">
        <v>222</v>
      </c>
      <c r="B73" s="274" t="s">
        <v>159</v>
      </c>
      <c r="C73" s="274" t="s">
        <v>160</v>
      </c>
      <c r="D73" s="199">
        <v>28</v>
      </c>
      <c r="E73" s="199">
        <v>87.31</v>
      </c>
      <c r="F73" s="200"/>
      <c r="G73" s="275">
        <v>2445</v>
      </c>
      <c r="H73" s="271"/>
      <c r="I73" s="200"/>
      <c r="J73" s="271"/>
      <c r="K73" s="271"/>
    </row>
    <row r="74" spans="1:11" ht="17.45" customHeight="1" x14ac:dyDescent="0.25">
      <c r="A74" s="272"/>
      <c r="B74" s="272"/>
      <c r="C74" s="272"/>
      <c r="D74" s="201" t="s">
        <v>161</v>
      </c>
      <c r="E74" s="200"/>
      <c r="F74" s="200"/>
      <c r="G74" s="272"/>
      <c r="H74" s="272"/>
      <c r="I74" s="200"/>
      <c r="J74" s="272"/>
      <c r="K74" s="272"/>
    </row>
    <row r="75" spans="1:11" ht="14.25" customHeight="1" x14ac:dyDescent="0.25">
      <c r="A75" s="273" t="s">
        <v>223</v>
      </c>
      <c r="B75" s="274" t="s">
        <v>224</v>
      </c>
      <c r="C75" s="274" t="s">
        <v>225</v>
      </c>
      <c r="D75" s="199">
        <v>2</v>
      </c>
      <c r="E75" s="199">
        <v>295.27999999999997</v>
      </c>
      <c r="F75" s="200"/>
      <c r="G75" s="275">
        <v>591</v>
      </c>
      <c r="H75" s="275">
        <v>422</v>
      </c>
      <c r="I75" s="200"/>
      <c r="J75" s="275">
        <v>19.559999999999999</v>
      </c>
      <c r="K75" s="275">
        <v>39.119999999999997</v>
      </c>
    </row>
    <row r="76" spans="1:11" ht="89.85" customHeight="1" x14ac:dyDescent="0.25">
      <c r="A76" s="272"/>
      <c r="B76" s="272"/>
      <c r="C76" s="272"/>
      <c r="D76" s="201" t="s">
        <v>226</v>
      </c>
      <c r="E76" s="199">
        <v>210.88</v>
      </c>
      <c r="F76" s="200"/>
      <c r="G76" s="272"/>
      <c r="H76" s="272"/>
      <c r="I76" s="200"/>
      <c r="J76" s="272"/>
      <c r="K76" s="272"/>
    </row>
    <row r="77" spans="1:11" ht="14.25" customHeight="1" x14ac:dyDescent="0.25">
      <c r="A77" s="273" t="s">
        <v>227</v>
      </c>
      <c r="B77" s="274" t="s">
        <v>153</v>
      </c>
      <c r="C77" s="274" t="s">
        <v>154</v>
      </c>
      <c r="D77" s="199">
        <v>2.75E-2</v>
      </c>
      <c r="E77" s="199">
        <v>1431.75</v>
      </c>
      <c r="F77" s="200"/>
      <c r="G77" s="275">
        <v>39</v>
      </c>
      <c r="H77" s="275">
        <v>39</v>
      </c>
      <c r="I77" s="200"/>
      <c r="J77" s="275">
        <v>143.75</v>
      </c>
      <c r="K77" s="275">
        <v>3.95</v>
      </c>
    </row>
    <row r="78" spans="1:11" ht="89.85" customHeight="1" x14ac:dyDescent="0.25">
      <c r="A78" s="272"/>
      <c r="B78" s="272"/>
      <c r="C78" s="272"/>
      <c r="D78" s="201" t="s">
        <v>155</v>
      </c>
      <c r="E78" s="199">
        <v>1431.75</v>
      </c>
      <c r="F78" s="200"/>
      <c r="G78" s="272"/>
      <c r="H78" s="272"/>
      <c r="I78" s="200"/>
      <c r="J78" s="272"/>
      <c r="K78" s="272"/>
    </row>
    <row r="79" spans="1:11" ht="14.25" customHeight="1" x14ac:dyDescent="0.25">
      <c r="A79" s="273" t="s">
        <v>228</v>
      </c>
      <c r="B79" s="274" t="s">
        <v>156</v>
      </c>
      <c r="C79" s="274" t="s">
        <v>157</v>
      </c>
      <c r="D79" s="199">
        <v>7.4999999999999997E-2</v>
      </c>
      <c r="E79" s="199">
        <v>166.89</v>
      </c>
      <c r="F79" s="199">
        <v>53.11</v>
      </c>
      <c r="G79" s="275">
        <v>13</v>
      </c>
      <c r="H79" s="275">
        <v>9</v>
      </c>
      <c r="I79" s="199">
        <v>4</v>
      </c>
      <c r="J79" s="275">
        <v>11.73</v>
      </c>
      <c r="K79" s="275">
        <v>0.88</v>
      </c>
    </row>
    <row r="80" spans="1:11" ht="67.7" customHeight="1" x14ac:dyDescent="0.25">
      <c r="A80" s="272"/>
      <c r="B80" s="272"/>
      <c r="C80" s="272"/>
      <c r="D80" s="201" t="s">
        <v>158</v>
      </c>
      <c r="E80" s="199">
        <v>113.78</v>
      </c>
      <c r="F80" s="199">
        <v>4.8099999999999996</v>
      </c>
      <c r="G80" s="272"/>
      <c r="H80" s="272"/>
      <c r="I80" s="200"/>
      <c r="J80" s="272"/>
      <c r="K80" s="272"/>
    </row>
    <row r="81" spans="1:11" ht="14.25" customHeight="1" x14ac:dyDescent="0.25">
      <c r="A81" s="273" t="s">
        <v>229</v>
      </c>
      <c r="B81" s="274" t="s">
        <v>159</v>
      </c>
      <c r="C81" s="274" t="s">
        <v>160</v>
      </c>
      <c r="D81" s="199">
        <v>0.82499999999999996</v>
      </c>
      <c r="E81" s="199">
        <v>87.31</v>
      </c>
      <c r="F81" s="200"/>
      <c r="G81" s="275">
        <v>72</v>
      </c>
      <c r="H81" s="271"/>
      <c r="I81" s="200"/>
      <c r="J81" s="271"/>
      <c r="K81" s="271"/>
    </row>
    <row r="82" spans="1:11" ht="17.45" customHeight="1" x14ac:dyDescent="0.25">
      <c r="A82" s="272"/>
      <c r="B82" s="272"/>
      <c r="C82" s="272"/>
      <c r="D82" s="201" t="s">
        <v>161</v>
      </c>
      <c r="E82" s="200"/>
      <c r="F82" s="200"/>
      <c r="G82" s="272"/>
      <c r="H82" s="272"/>
      <c r="I82" s="200"/>
      <c r="J82" s="272"/>
      <c r="K82" s="272"/>
    </row>
    <row r="83" spans="1:11" ht="14.25" customHeight="1" x14ac:dyDescent="0.25">
      <c r="A83" s="273" t="s">
        <v>230</v>
      </c>
      <c r="B83" s="274" t="s">
        <v>231</v>
      </c>
      <c r="C83" s="274" t="s">
        <v>232</v>
      </c>
      <c r="D83" s="199">
        <v>5.0000000000000001E-3</v>
      </c>
      <c r="E83" s="199">
        <v>23896.639999999999</v>
      </c>
      <c r="F83" s="199">
        <v>2715.34</v>
      </c>
      <c r="G83" s="275">
        <v>119</v>
      </c>
      <c r="H83" s="275">
        <v>11</v>
      </c>
      <c r="I83" s="199">
        <v>14</v>
      </c>
      <c r="J83" s="275">
        <v>200.68</v>
      </c>
      <c r="K83" s="275">
        <v>1</v>
      </c>
    </row>
    <row r="84" spans="1:11" ht="46.5" customHeight="1" x14ac:dyDescent="0.25">
      <c r="A84" s="272"/>
      <c r="B84" s="272"/>
      <c r="C84" s="272"/>
      <c r="D84" s="201" t="s">
        <v>233</v>
      </c>
      <c r="E84" s="199">
        <v>2213.5</v>
      </c>
      <c r="F84" s="199">
        <v>339.52</v>
      </c>
      <c r="G84" s="272"/>
      <c r="H84" s="272"/>
      <c r="I84" s="199">
        <v>2</v>
      </c>
      <c r="J84" s="272"/>
      <c r="K84" s="272"/>
    </row>
    <row r="85" spans="1:11" ht="14.25" customHeight="1" x14ac:dyDescent="0.25">
      <c r="A85" s="273" t="s">
        <v>234</v>
      </c>
      <c r="B85" s="274" t="s">
        <v>187</v>
      </c>
      <c r="C85" s="274" t="s">
        <v>188</v>
      </c>
      <c r="D85" s="199">
        <v>0.02</v>
      </c>
      <c r="E85" s="199">
        <v>906.82</v>
      </c>
      <c r="F85" s="200"/>
      <c r="G85" s="275">
        <v>18</v>
      </c>
      <c r="H85" s="275">
        <v>18</v>
      </c>
      <c r="I85" s="200"/>
      <c r="J85" s="275">
        <v>101.78</v>
      </c>
      <c r="K85" s="275">
        <v>2.04</v>
      </c>
    </row>
    <row r="86" spans="1:11" ht="67.7" customHeight="1" x14ac:dyDescent="0.25">
      <c r="A86" s="272"/>
      <c r="B86" s="272"/>
      <c r="C86" s="272"/>
      <c r="D86" s="201" t="s">
        <v>155</v>
      </c>
      <c r="E86" s="199">
        <v>906.82</v>
      </c>
      <c r="F86" s="200"/>
      <c r="G86" s="272"/>
      <c r="H86" s="272"/>
      <c r="I86" s="200"/>
      <c r="J86" s="272"/>
      <c r="K86" s="272"/>
    </row>
    <row r="87" spans="1:11" ht="14.25" customHeight="1" x14ac:dyDescent="0.25">
      <c r="A87" s="273" t="s">
        <v>235</v>
      </c>
      <c r="B87" s="274" t="s">
        <v>159</v>
      </c>
      <c r="C87" s="274" t="s">
        <v>160</v>
      </c>
      <c r="D87" s="199">
        <v>2.2000000000000002</v>
      </c>
      <c r="E87" s="199">
        <v>87.31</v>
      </c>
      <c r="F87" s="200"/>
      <c r="G87" s="275">
        <v>192</v>
      </c>
      <c r="H87" s="271"/>
      <c r="I87" s="200"/>
      <c r="J87" s="271"/>
      <c r="K87" s="271"/>
    </row>
    <row r="88" spans="1:11" ht="17.45" customHeight="1" x14ac:dyDescent="0.25">
      <c r="A88" s="272"/>
      <c r="B88" s="272"/>
      <c r="C88" s="272"/>
      <c r="D88" s="201" t="s">
        <v>161</v>
      </c>
      <c r="E88" s="200"/>
      <c r="F88" s="200"/>
      <c r="G88" s="272"/>
      <c r="H88" s="272"/>
      <c r="I88" s="200"/>
      <c r="J88" s="272"/>
      <c r="K88" s="272"/>
    </row>
    <row r="89" spans="1:11" ht="14.25" customHeight="1" x14ac:dyDescent="0.25">
      <c r="A89" s="273" t="s">
        <v>236</v>
      </c>
      <c r="B89" s="274" t="s">
        <v>191</v>
      </c>
      <c r="C89" s="274" t="s">
        <v>192</v>
      </c>
      <c r="D89" s="199">
        <v>2.5000000000000001E-2</v>
      </c>
      <c r="E89" s="199">
        <v>5392.34</v>
      </c>
      <c r="F89" s="199">
        <v>5301.29</v>
      </c>
      <c r="G89" s="275">
        <v>135</v>
      </c>
      <c r="H89" s="275">
        <v>2</v>
      </c>
      <c r="I89" s="199">
        <v>133</v>
      </c>
      <c r="J89" s="275">
        <v>9.82</v>
      </c>
      <c r="K89" s="275">
        <v>0.25</v>
      </c>
    </row>
    <row r="90" spans="1:11" ht="100.5" customHeight="1" x14ac:dyDescent="0.25">
      <c r="A90" s="272"/>
      <c r="B90" s="272"/>
      <c r="C90" s="272"/>
      <c r="D90" s="201" t="s">
        <v>193</v>
      </c>
      <c r="E90" s="199">
        <v>91.05</v>
      </c>
      <c r="F90" s="199">
        <v>685.64</v>
      </c>
      <c r="G90" s="272"/>
      <c r="H90" s="272"/>
      <c r="I90" s="199">
        <v>17</v>
      </c>
      <c r="J90" s="272"/>
      <c r="K90" s="272"/>
    </row>
    <row r="91" spans="1:11" ht="14.25" customHeight="1" x14ac:dyDescent="0.25">
      <c r="A91" s="273" t="s">
        <v>237</v>
      </c>
      <c r="B91" s="274" t="s">
        <v>238</v>
      </c>
      <c r="C91" s="274" t="s">
        <v>239</v>
      </c>
      <c r="D91" s="199">
        <v>0.1115</v>
      </c>
      <c r="E91" s="199">
        <v>13123.37</v>
      </c>
      <c r="F91" s="199">
        <v>2764.08</v>
      </c>
      <c r="G91" s="275">
        <v>1463</v>
      </c>
      <c r="H91" s="275">
        <v>154</v>
      </c>
      <c r="I91" s="199">
        <v>308</v>
      </c>
      <c r="J91" s="275">
        <v>128.34</v>
      </c>
      <c r="K91" s="275">
        <v>14.31</v>
      </c>
    </row>
    <row r="92" spans="1:11" ht="100.5" customHeight="1" x14ac:dyDescent="0.25">
      <c r="A92" s="272"/>
      <c r="B92" s="272"/>
      <c r="C92" s="272"/>
      <c r="D92" s="201" t="s">
        <v>202</v>
      </c>
      <c r="E92" s="199">
        <v>1383.51</v>
      </c>
      <c r="F92" s="199">
        <v>211.95</v>
      </c>
      <c r="G92" s="272"/>
      <c r="H92" s="272"/>
      <c r="I92" s="199">
        <v>24</v>
      </c>
      <c r="J92" s="272"/>
      <c r="K92" s="272"/>
    </row>
    <row r="93" spans="1:11" ht="14.25" customHeight="1" x14ac:dyDescent="0.25">
      <c r="A93" s="273" t="s">
        <v>240</v>
      </c>
      <c r="B93" s="274" t="s">
        <v>241</v>
      </c>
      <c r="C93" s="274" t="s">
        <v>242</v>
      </c>
      <c r="D93" s="199">
        <v>1</v>
      </c>
      <c r="E93" s="199">
        <v>579.6</v>
      </c>
      <c r="F93" s="200"/>
      <c r="G93" s="275">
        <v>580</v>
      </c>
      <c r="H93" s="271"/>
      <c r="I93" s="200"/>
      <c r="J93" s="271"/>
      <c r="K93" s="271"/>
    </row>
    <row r="94" spans="1:11" ht="17.45" customHeight="1" x14ac:dyDescent="0.25">
      <c r="A94" s="272"/>
      <c r="B94" s="272"/>
      <c r="C94" s="272"/>
      <c r="D94" s="201" t="s">
        <v>176</v>
      </c>
      <c r="E94" s="200"/>
      <c r="F94" s="200"/>
      <c r="G94" s="272"/>
      <c r="H94" s="272"/>
      <c r="I94" s="200"/>
      <c r="J94" s="272"/>
      <c r="K94" s="272"/>
    </row>
    <row r="95" spans="1:11" ht="14.25" customHeight="1" x14ac:dyDescent="0.25">
      <c r="A95" s="273" t="s">
        <v>243</v>
      </c>
      <c r="B95" s="274" t="s">
        <v>244</v>
      </c>
      <c r="C95" s="274" t="s">
        <v>245</v>
      </c>
      <c r="D95" s="199">
        <v>0.7671</v>
      </c>
      <c r="E95" s="199">
        <v>2814.35</v>
      </c>
      <c r="F95" s="200"/>
      <c r="G95" s="275">
        <v>2159</v>
      </c>
      <c r="H95" s="271"/>
      <c r="I95" s="200"/>
      <c r="J95" s="271"/>
      <c r="K95" s="271"/>
    </row>
    <row r="96" spans="1:11" ht="46.5" customHeight="1" x14ac:dyDescent="0.25">
      <c r="A96" s="272"/>
      <c r="B96" s="272"/>
      <c r="C96" s="272"/>
      <c r="D96" s="201" t="s">
        <v>176</v>
      </c>
      <c r="E96" s="200"/>
      <c r="F96" s="200"/>
      <c r="G96" s="272"/>
      <c r="H96" s="272"/>
      <c r="I96" s="200"/>
      <c r="J96" s="272"/>
      <c r="K96" s="272"/>
    </row>
    <row r="97" spans="1:11" ht="14.25" customHeight="1" x14ac:dyDescent="0.25">
      <c r="A97" s="273" t="s">
        <v>246</v>
      </c>
      <c r="B97" s="274" t="s">
        <v>187</v>
      </c>
      <c r="C97" s="274" t="s">
        <v>188</v>
      </c>
      <c r="D97" s="199">
        <v>0.11700000000000001</v>
      </c>
      <c r="E97" s="199">
        <v>906.82</v>
      </c>
      <c r="F97" s="200"/>
      <c r="G97" s="275">
        <v>106</v>
      </c>
      <c r="H97" s="275">
        <v>106</v>
      </c>
      <c r="I97" s="200"/>
      <c r="J97" s="275">
        <v>101.78</v>
      </c>
      <c r="K97" s="275">
        <v>11.91</v>
      </c>
    </row>
    <row r="98" spans="1:11" ht="67.7" customHeight="1" x14ac:dyDescent="0.25">
      <c r="A98" s="272"/>
      <c r="B98" s="272"/>
      <c r="C98" s="272"/>
      <c r="D98" s="201" t="s">
        <v>155</v>
      </c>
      <c r="E98" s="199">
        <v>906.82</v>
      </c>
      <c r="F98" s="200"/>
      <c r="G98" s="272"/>
      <c r="H98" s="272"/>
      <c r="I98" s="200"/>
      <c r="J98" s="272"/>
      <c r="K98" s="272"/>
    </row>
    <row r="99" spans="1:11" ht="14.25" customHeight="1" x14ac:dyDescent="0.25">
      <c r="A99" s="273" t="s">
        <v>247</v>
      </c>
      <c r="B99" s="274" t="s">
        <v>248</v>
      </c>
      <c r="C99" s="274" t="s">
        <v>249</v>
      </c>
      <c r="D99" s="199">
        <v>12.87</v>
      </c>
      <c r="E99" s="199">
        <v>139.94999999999999</v>
      </c>
      <c r="F99" s="200"/>
      <c r="G99" s="275">
        <v>1801</v>
      </c>
      <c r="H99" s="271"/>
      <c r="I99" s="200"/>
      <c r="J99" s="271"/>
      <c r="K99" s="271"/>
    </row>
    <row r="100" spans="1:11" ht="24.6" customHeight="1" x14ac:dyDescent="0.25">
      <c r="A100" s="272"/>
      <c r="B100" s="272"/>
      <c r="C100" s="272"/>
      <c r="D100" s="201" t="s">
        <v>161</v>
      </c>
      <c r="E100" s="200"/>
      <c r="F100" s="200"/>
      <c r="G100" s="272"/>
      <c r="H100" s="272"/>
      <c r="I100" s="200"/>
      <c r="J100" s="272"/>
      <c r="K100" s="272"/>
    </row>
    <row r="101" spans="1:11" ht="14.25" customHeight="1" x14ac:dyDescent="0.25">
      <c r="A101" s="273" t="s">
        <v>250</v>
      </c>
      <c r="B101" s="274" t="s">
        <v>187</v>
      </c>
      <c r="C101" s="274" t="s">
        <v>188</v>
      </c>
      <c r="D101" s="199">
        <v>0.10100000000000001</v>
      </c>
      <c r="E101" s="199">
        <v>906.82</v>
      </c>
      <c r="F101" s="200"/>
      <c r="G101" s="275">
        <v>92</v>
      </c>
      <c r="H101" s="275">
        <v>92</v>
      </c>
      <c r="I101" s="200"/>
      <c r="J101" s="275">
        <v>101.78</v>
      </c>
      <c r="K101" s="275">
        <v>10.28</v>
      </c>
    </row>
    <row r="102" spans="1:11" ht="67.7" customHeight="1" x14ac:dyDescent="0.25">
      <c r="A102" s="272"/>
      <c r="B102" s="272"/>
      <c r="C102" s="272"/>
      <c r="D102" s="201" t="s">
        <v>155</v>
      </c>
      <c r="E102" s="199">
        <v>906.82</v>
      </c>
      <c r="F102" s="200"/>
      <c r="G102" s="272"/>
      <c r="H102" s="272"/>
      <c r="I102" s="200"/>
      <c r="J102" s="272"/>
      <c r="K102" s="272"/>
    </row>
    <row r="103" spans="1:11" ht="14.25" customHeight="1" x14ac:dyDescent="0.25">
      <c r="A103" s="273" t="s">
        <v>251</v>
      </c>
      <c r="B103" s="274" t="s">
        <v>224</v>
      </c>
      <c r="C103" s="274" t="s">
        <v>225</v>
      </c>
      <c r="D103" s="199">
        <v>2</v>
      </c>
      <c r="E103" s="199">
        <v>295.27999999999997</v>
      </c>
      <c r="F103" s="200"/>
      <c r="G103" s="275">
        <v>591</v>
      </c>
      <c r="H103" s="275">
        <v>422</v>
      </c>
      <c r="I103" s="200"/>
      <c r="J103" s="275">
        <v>19.559999999999999</v>
      </c>
      <c r="K103" s="275">
        <v>39.119999999999997</v>
      </c>
    </row>
    <row r="104" spans="1:11" ht="89.85" customHeight="1" x14ac:dyDescent="0.25">
      <c r="A104" s="272"/>
      <c r="B104" s="272"/>
      <c r="C104" s="272"/>
      <c r="D104" s="201" t="s">
        <v>226</v>
      </c>
      <c r="E104" s="199">
        <v>210.88</v>
      </c>
      <c r="F104" s="200"/>
      <c r="G104" s="272"/>
      <c r="H104" s="272"/>
      <c r="I104" s="200"/>
      <c r="J104" s="272"/>
      <c r="K104" s="272"/>
    </row>
    <row r="105" spans="1:11" ht="14.25" customHeight="1" x14ac:dyDescent="0.25">
      <c r="A105" s="273" t="s">
        <v>252</v>
      </c>
      <c r="B105" s="274" t="s">
        <v>253</v>
      </c>
      <c r="C105" s="274" t="s">
        <v>254</v>
      </c>
      <c r="D105" s="199">
        <v>0.3</v>
      </c>
      <c r="E105" s="199">
        <v>2305.12</v>
      </c>
      <c r="F105" s="199">
        <v>364.85</v>
      </c>
      <c r="G105" s="275">
        <v>692</v>
      </c>
      <c r="H105" s="275">
        <v>583</v>
      </c>
      <c r="I105" s="199">
        <v>109</v>
      </c>
      <c r="J105" s="275">
        <v>10.89</v>
      </c>
      <c r="K105" s="275">
        <v>3.27</v>
      </c>
    </row>
    <row r="106" spans="1:11" ht="133.35" customHeight="1" x14ac:dyDescent="0.25">
      <c r="A106" s="272"/>
      <c r="B106" s="272"/>
      <c r="C106" s="272"/>
      <c r="D106" s="201" t="s">
        <v>210</v>
      </c>
      <c r="E106" s="199">
        <v>1940.27</v>
      </c>
      <c r="F106" s="200"/>
      <c r="G106" s="272"/>
      <c r="H106" s="272"/>
      <c r="I106" s="200"/>
      <c r="J106" s="272"/>
      <c r="K106" s="272"/>
    </row>
    <row r="107" spans="1:11" ht="14.25" customHeight="1" x14ac:dyDescent="0.25">
      <c r="A107" s="273" t="s">
        <v>255</v>
      </c>
      <c r="B107" s="274" t="s">
        <v>212</v>
      </c>
      <c r="C107" s="274" t="s">
        <v>213</v>
      </c>
      <c r="D107" s="199">
        <v>0.30599999999999999</v>
      </c>
      <c r="E107" s="199">
        <v>1870.28</v>
      </c>
      <c r="F107" s="200"/>
      <c r="G107" s="275">
        <v>572</v>
      </c>
      <c r="H107" s="271"/>
      <c r="I107" s="200"/>
      <c r="J107" s="271"/>
      <c r="K107" s="271"/>
    </row>
    <row r="108" spans="1:11" ht="24.6" customHeight="1" x14ac:dyDescent="0.25">
      <c r="A108" s="272"/>
      <c r="B108" s="272"/>
      <c r="C108" s="272"/>
      <c r="D108" s="201" t="s">
        <v>161</v>
      </c>
      <c r="E108" s="200"/>
      <c r="F108" s="200"/>
      <c r="G108" s="272"/>
      <c r="H108" s="272"/>
      <c r="I108" s="200"/>
      <c r="J108" s="272"/>
      <c r="K108" s="272"/>
    </row>
    <row r="109" spans="1:11" ht="14.25" customHeight="1" x14ac:dyDescent="0.25">
      <c r="A109" s="273" t="s">
        <v>256</v>
      </c>
      <c r="B109" s="274" t="s">
        <v>257</v>
      </c>
      <c r="C109" s="274" t="s">
        <v>258</v>
      </c>
      <c r="D109" s="199">
        <v>1.1000000000000001</v>
      </c>
      <c r="E109" s="199">
        <v>468.14</v>
      </c>
      <c r="F109" s="200"/>
      <c r="G109" s="275">
        <v>515</v>
      </c>
      <c r="H109" s="275">
        <v>515</v>
      </c>
      <c r="I109" s="200"/>
      <c r="J109" s="275">
        <v>50.5</v>
      </c>
      <c r="K109" s="275">
        <v>55.55</v>
      </c>
    </row>
    <row r="110" spans="1:11" ht="46.5" customHeight="1" x14ac:dyDescent="0.25">
      <c r="A110" s="272"/>
      <c r="B110" s="272"/>
      <c r="C110" s="272"/>
      <c r="D110" s="201" t="s">
        <v>259</v>
      </c>
      <c r="E110" s="199">
        <v>468.14</v>
      </c>
      <c r="F110" s="200"/>
      <c r="G110" s="272"/>
      <c r="H110" s="272"/>
      <c r="I110" s="200"/>
      <c r="J110" s="272"/>
      <c r="K110" s="272"/>
    </row>
    <row r="111" spans="1:11" ht="14.25" customHeight="1" x14ac:dyDescent="0.25">
      <c r="A111" s="273" t="s">
        <v>260</v>
      </c>
      <c r="B111" s="274" t="s">
        <v>261</v>
      </c>
      <c r="C111" s="274" t="s">
        <v>262</v>
      </c>
      <c r="D111" s="199">
        <v>110.96</v>
      </c>
      <c r="E111" s="199">
        <v>5.54</v>
      </c>
      <c r="F111" s="200"/>
      <c r="G111" s="275">
        <v>615</v>
      </c>
      <c r="H111" s="271"/>
      <c r="I111" s="200"/>
      <c r="J111" s="271"/>
      <c r="K111" s="271"/>
    </row>
    <row r="112" spans="1:11" ht="46.5" customHeight="1" x14ac:dyDescent="0.25">
      <c r="A112" s="272"/>
      <c r="B112" s="272"/>
      <c r="C112" s="272"/>
      <c r="D112" s="201" t="s">
        <v>263</v>
      </c>
      <c r="E112" s="200"/>
      <c r="F112" s="200"/>
      <c r="G112" s="272"/>
      <c r="H112" s="272"/>
      <c r="I112" s="200"/>
      <c r="J112" s="272"/>
      <c r="K112" s="272"/>
    </row>
    <row r="113" spans="1:11" ht="14.25" customHeight="1" x14ac:dyDescent="0.25">
      <c r="A113" s="273" t="s">
        <v>264</v>
      </c>
      <c r="B113" s="274" t="s">
        <v>265</v>
      </c>
      <c r="C113" s="274" t="s">
        <v>266</v>
      </c>
      <c r="D113" s="199">
        <v>110.96</v>
      </c>
      <c r="E113" s="199">
        <v>23.74</v>
      </c>
      <c r="F113" s="200"/>
      <c r="G113" s="275">
        <v>2634</v>
      </c>
      <c r="H113" s="271"/>
      <c r="I113" s="200"/>
      <c r="J113" s="271"/>
      <c r="K113" s="271"/>
    </row>
    <row r="114" spans="1:11" ht="46.5" customHeight="1" x14ac:dyDescent="0.25">
      <c r="A114" s="272"/>
      <c r="B114" s="272"/>
      <c r="C114" s="272"/>
      <c r="D114" s="201" t="s">
        <v>263</v>
      </c>
      <c r="E114" s="200"/>
      <c r="F114" s="200"/>
      <c r="G114" s="272"/>
      <c r="H114" s="272"/>
      <c r="I114" s="200"/>
      <c r="J114" s="272"/>
      <c r="K114" s="272"/>
    </row>
    <row r="115" spans="1:11" ht="18.2" customHeight="1" x14ac:dyDescent="0.25">
      <c r="A115" s="266" t="s">
        <v>267</v>
      </c>
      <c r="B115" s="267"/>
      <c r="C115" s="267"/>
      <c r="D115" s="267"/>
      <c r="E115" s="267"/>
      <c r="F115" s="268">
        <v>71048</v>
      </c>
      <c r="G115" s="267"/>
      <c r="H115" s="202">
        <v>4251</v>
      </c>
      <c r="I115" s="202">
        <v>1909</v>
      </c>
      <c r="J115" s="203"/>
      <c r="K115" s="202">
        <v>355.64</v>
      </c>
    </row>
    <row r="116" spans="1:11" ht="16.7" customHeight="1" x14ac:dyDescent="0.25">
      <c r="A116" s="269" t="s">
        <v>17</v>
      </c>
      <c r="B116" s="270"/>
      <c r="C116" s="270"/>
      <c r="D116" s="270"/>
      <c r="E116" s="270"/>
      <c r="F116" s="270"/>
      <c r="G116" s="270"/>
      <c r="H116" s="270"/>
      <c r="I116" s="204">
        <v>143</v>
      </c>
      <c r="J116" s="205" t="s">
        <v>17</v>
      </c>
      <c r="K116" s="205" t="s">
        <v>17</v>
      </c>
    </row>
    <row r="117" spans="1:11" ht="8.4499999999999993" customHeight="1" x14ac:dyDescent="0.25"/>
    <row r="118" spans="1:11" ht="12.95" customHeight="1" x14ac:dyDescent="0.25">
      <c r="A118" s="256" t="s">
        <v>17</v>
      </c>
      <c r="B118" s="264"/>
      <c r="C118" s="258" t="s">
        <v>268</v>
      </c>
      <c r="D118" s="264"/>
      <c r="E118" s="206" t="s">
        <v>17</v>
      </c>
      <c r="F118" s="259">
        <v>4251</v>
      </c>
      <c r="G118" s="264"/>
      <c r="H118" s="256" t="s">
        <v>17</v>
      </c>
      <c r="I118" s="265"/>
      <c r="J118" s="265"/>
      <c r="K118" s="264"/>
    </row>
    <row r="119" spans="1:11" ht="12.95" customHeight="1" x14ac:dyDescent="0.25">
      <c r="A119" s="256" t="s">
        <v>17</v>
      </c>
      <c r="B119" s="264"/>
      <c r="C119" s="258" t="s">
        <v>269</v>
      </c>
      <c r="D119" s="264"/>
      <c r="E119" s="206" t="s">
        <v>17</v>
      </c>
      <c r="F119" s="259">
        <v>1909</v>
      </c>
      <c r="G119" s="264"/>
      <c r="H119" s="256" t="s">
        <v>17</v>
      </c>
      <c r="I119" s="265"/>
      <c r="J119" s="265"/>
      <c r="K119" s="264"/>
    </row>
    <row r="120" spans="1:11" ht="12.95" customHeight="1" x14ac:dyDescent="0.25">
      <c r="A120" s="256" t="s">
        <v>17</v>
      </c>
      <c r="B120" s="264"/>
      <c r="C120" s="258" t="s">
        <v>270</v>
      </c>
      <c r="D120" s="264"/>
      <c r="E120" s="206" t="s">
        <v>17</v>
      </c>
      <c r="F120" s="259">
        <v>143</v>
      </c>
      <c r="G120" s="264"/>
      <c r="H120" s="256" t="s">
        <v>17</v>
      </c>
      <c r="I120" s="265"/>
      <c r="J120" s="265"/>
      <c r="K120" s="264"/>
    </row>
    <row r="121" spans="1:11" ht="12.95" customHeight="1" x14ac:dyDescent="0.25">
      <c r="A121" s="256" t="s">
        <v>17</v>
      </c>
      <c r="B121" s="264"/>
      <c r="C121" s="258" t="s">
        <v>271</v>
      </c>
      <c r="D121" s="264"/>
      <c r="E121" s="206" t="s">
        <v>17</v>
      </c>
      <c r="F121" s="259">
        <v>3249</v>
      </c>
      <c r="G121" s="264"/>
      <c r="H121" s="256" t="s">
        <v>17</v>
      </c>
      <c r="I121" s="265"/>
      <c r="J121" s="265"/>
      <c r="K121" s="264"/>
    </row>
    <row r="122" spans="1:11" ht="12.95" customHeight="1" x14ac:dyDescent="0.25">
      <c r="A122" s="256" t="s">
        <v>17</v>
      </c>
      <c r="B122" s="264"/>
      <c r="C122" s="258" t="s">
        <v>272</v>
      </c>
      <c r="D122" s="264"/>
      <c r="E122" s="206" t="s">
        <v>17</v>
      </c>
      <c r="F122" s="259">
        <v>25309</v>
      </c>
      <c r="G122" s="264"/>
      <c r="H122" s="256" t="s">
        <v>17</v>
      </c>
      <c r="I122" s="265"/>
      <c r="J122" s="265"/>
      <c r="K122" s="264"/>
    </row>
    <row r="123" spans="1:11" ht="25.7" customHeight="1" x14ac:dyDescent="0.25">
      <c r="A123" s="256" t="s">
        <v>17</v>
      </c>
      <c r="B123" s="264"/>
      <c r="C123" s="258" t="s">
        <v>273</v>
      </c>
      <c r="D123" s="264"/>
      <c r="E123" s="206" t="s">
        <v>17</v>
      </c>
      <c r="F123" s="259">
        <v>41343</v>
      </c>
      <c r="G123" s="264"/>
      <c r="H123" s="256" t="s">
        <v>17</v>
      </c>
      <c r="I123" s="265"/>
      <c r="J123" s="265"/>
      <c r="K123" s="264"/>
    </row>
    <row r="124" spans="1:11" ht="12.95" customHeight="1" x14ac:dyDescent="0.25">
      <c r="A124" s="256" t="s">
        <v>17</v>
      </c>
      <c r="B124" s="264"/>
      <c r="C124" s="258" t="s">
        <v>274</v>
      </c>
      <c r="D124" s="264"/>
      <c r="E124" s="206" t="s">
        <v>275</v>
      </c>
      <c r="F124" s="259">
        <v>2180</v>
      </c>
      <c r="G124" s="264"/>
      <c r="H124" s="256" t="s">
        <v>17</v>
      </c>
      <c r="I124" s="265"/>
      <c r="J124" s="265"/>
      <c r="K124" s="264"/>
    </row>
    <row r="125" spans="1:11" ht="23.45" customHeight="1" x14ac:dyDescent="0.25">
      <c r="A125" s="256" t="s">
        <v>17</v>
      </c>
      <c r="B125" s="264"/>
      <c r="C125" s="258" t="s">
        <v>276</v>
      </c>
      <c r="D125" s="257"/>
      <c r="E125" s="206" t="s">
        <v>277</v>
      </c>
      <c r="F125" s="259">
        <v>462</v>
      </c>
      <c r="G125" s="257"/>
      <c r="H125" s="256" t="s">
        <v>17</v>
      </c>
      <c r="I125" s="260"/>
      <c r="J125" s="260"/>
      <c r="K125" s="257"/>
    </row>
    <row r="126" spans="1:11" ht="12.95" customHeight="1" x14ac:dyDescent="0.25">
      <c r="A126" s="256" t="s">
        <v>17</v>
      </c>
      <c r="B126" s="257"/>
      <c r="C126" s="258" t="s">
        <v>278</v>
      </c>
      <c r="D126" s="257"/>
      <c r="E126" s="206" t="s">
        <v>17</v>
      </c>
      <c r="F126" s="259">
        <v>4394</v>
      </c>
      <c r="G126" s="257"/>
      <c r="H126" s="256" t="s">
        <v>17</v>
      </c>
      <c r="I126" s="260"/>
      <c r="J126" s="260"/>
      <c r="K126" s="257"/>
    </row>
    <row r="127" spans="1:11" ht="12.95" customHeight="1" x14ac:dyDescent="0.25">
      <c r="A127" s="256" t="s">
        <v>17</v>
      </c>
      <c r="B127" s="257"/>
      <c r="C127" s="258" t="s">
        <v>279</v>
      </c>
      <c r="D127" s="257"/>
      <c r="E127" s="206" t="s">
        <v>17</v>
      </c>
      <c r="F127" s="259">
        <v>4103</v>
      </c>
      <c r="G127" s="257"/>
      <c r="H127" s="256" t="s">
        <v>17</v>
      </c>
      <c r="I127" s="260"/>
      <c r="J127" s="260"/>
      <c r="K127" s="257"/>
    </row>
    <row r="128" spans="1:11" ht="12.95" customHeight="1" x14ac:dyDescent="0.25">
      <c r="A128" s="256" t="s">
        <v>17</v>
      </c>
      <c r="B128" s="257"/>
      <c r="C128" s="258" t="s">
        <v>280</v>
      </c>
      <c r="D128" s="257"/>
      <c r="E128" s="206" t="s">
        <v>17</v>
      </c>
      <c r="F128" s="259">
        <v>2457</v>
      </c>
      <c r="G128" s="257"/>
      <c r="H128" s="256" t="s">
        <v>17</v>
      </c>
      <c r="I128" s="260"/>
      <c r="J128" s="260"/>
      <c r="K128" s="257"/>
    </row>
    <row r="129" spans="1:11" ht="25.7" customHeight="1" x14ac:dyDescent="0.25">
      <c r="A129" s="256" t="s">
        <v>17</v>
      </c>
      <c r="B129" s="257"/>
      <c r="C129" s="258" t="s">
        <v>281</v>
      </c>
      <c r="D129" s="257"/>
      <c r="E129" s="206" t="s">
        <v>17</v>
      </c>
      <c r="F129" s="259">
        <v>80250</v>
      </c>
      <c r="G129" s="257"/>
      <c r="H129" s="256" t="s">
        <v>17</v>
      </c>
      <c r="I129" s="260"/>
      <c r="J129" s="260"/>
      <c r="K129" s="257"/>
    </row>
    <row r="130" spans="1:11" ht="14.25" customHeight="1" x14ac:dyDescent="0.25">
      <c r="A130" s="261" t="s">
        <v>17</v>
      </c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</row>
    <row r="131" spans="1:11" ht="18.2" customHeight="1" x14ac:dyDescent="0.25">
      <c r="A131" s="251" t="s">
        <v>282</v>
      </c>
      <c r="B131" s="250"/>
      <c r="C131" s="207" t="s">
        <v>17</v>
      </c>
      <c r="D131" s="252" t="s">
        <v>17</v>
      </c>
      <c r="E131" s="263"/>
      <c r="F131" s="263"/>
      <c r="G131" s="263"/>
      <c r="H131" s="254" t="s">
        <v>283</v>
      </c>
      <c r="I131" s="250"/>
      <c r="J131" s="250"/>
      <c r="K131" s="250"/>
    </row>
    <row r="132" spans="1:11" ht="14.25" customHeight="1" x14ac:dyDescent="0.25">
      <c r="A132" s="249" t="s">
        <v>17</v>
      </c>
      <c r="B132" s="250"/>
      <c r="C132" s="250"/>
      <c r="D132" s="250"/>
      <c r="E132" s="250"/>
      <c r="F132" s="250"/>
      <c r="G132" s="250"/>
      <c r="H132" s="250"/>
      <c r="I132" s="250"/>
      <c r="J132" s="250"/>
      <c r="K132" s="250"/>
    </row>
    <row r="133" spans="1:11" ht="18.2" customHeight="1" x14ac:dyDescent="0.25">
      <c r="A133" s="251" t="s">
        <v>284</v>
      </c>
      <c r="B133" s="250"/>
      <c r="C133" s="207" t="s">
        <v>17</v>
      </c>
      <c r="D133" s="252" t="s">
        <v>17</v>
      </c>
      <c r="E133" s="253"/>
      <c r="F133" s="253"/>
      <c r="G133" s="253"/>
      <c r="H133" s="254" t="s">
        <v>283</v>
      </c>
      <c r="I133" s="255"/>
      <c r="J133" s="255"/>
      <c r="K133" s="255"/>
    </row>
    <row r="134" spans="1:11" ht="14.25" customHeight="1" x14ac:dyDescent="0.25"/>
  </sheetData>
  <mergeCells count="423">
    <mergeCell ref="A1:I1"/>
    <mergeCell ref="J1:K1"/>
    <mergeCell ref="A2:B2"/>
    <mergeCell ref="C2:E2"/>
    <mergeCell ref="F2:G2"/>
    <mergeCell ref="H2:K2"/>
    <mergeCell ref="A6:K6"/>
    <mergeCell ref="A7:K7"/>
    <mergeCell ref="A8:K8"/>
    <mergeCell ref="A9:K9"/>
    <mergeCell ref="A10:K10"/>
    <mergeCell ref="A11:K11"/>
    <mergeCell ref="A3:K3"/>
    <mergeCell ref="A4:B4"/>
    <mergeCell ref="C4:E4"/>
    <mergeCell ref="F4:G4"/>
    <mergeCell ref="H4:K4"/>
    <mergeCell ref="A5:E5"/>
    <mergeCell ref="F5:K5"/>
    <mergeCell ref="D16:E16"/>
    <mergeCell ref="F16:K16"/>
    <mergeCell ref="D17:E17"/>
    <mergeCell ref="F17:K17"/>
    <mergeCell ref="A18:C18"/>
    <mergeCell ref="D18:E18"/>
    <mergeCell ref="F18:K18"/>
    <mergeCell ref="A12:B12"/>
    <mergeCell ref="C12:K12"/>
    <mergeCell ref="A13:C13"/>
    <mergeCell ref="D13:E13"/>
    <mergeCell ref="F13:K13"/>
    <mergeCell ref="A14:B17"/>
    <mergeCell ref="D14:E14"/>
    <mergeCell ref="F14:K14"/>
    <mergeCell ref="D15:E15"/>
    <mergeCell ref="F15:K15"/>
    <mergeCell ref="A19:C19"/>
    <mergeCell ref="D19:E19"/>
    <mergeCell ref="F19:K19"/>
    <mergeCell ref="A20:K20"/>
    <mergeCell ref="A21:A23"/>
    <mergeCell ref="B21:B23"/>
    <mergeCell ref="C21:C23"/>
    <mergeCell ref="D21:D23"/>
    <mergeCell ref="E21:F21"/>
    <mergeCell ref="G21:I21"/>
    <mergeCell ref="J21:K22"/>
    <mergeCell ref="G22:G23"/>
    <mergeCell ref="H22:H23"/>
    <mergeCell ref="A25:A26"/>
    <mergeCell ref="B25:B26"/>
    <mergeCell ref="C25:C26"/>
    <mergeCell ref="G25:G26"/>
    <mergeCell ref="H25:H26"/>
    <mergeCell ref="J25:J26"/>
    <mergeCell ref="K25:K26"/>
    <mergeCell ref="K27:K28"/>
    <mergeCell ref="A29:A30"/>
    <mergeCell ref="B29:B30"/>
    <mergeCell ref="C29:C30"/>
    <mergeCell ref="G29:G30"/>
    <mergeCell ref="H29:H30"/>
    <mergeCell ref="J29:J30"/>
    <mergeCell ref="K29:K30"/>
    <mergeCell ref="A27:A28"/>
    <mergeCell ref="B27:B28"/>
    <mergeCell ref="C27:C28"/>
    <mergeCell ref="G27:G28"/>
    <mergeCell ref="H27:H28"/>
    <mergeCell ref="J27:J28"/>
    <mergeCell ref="K31:K32"/>
    <mergeCell ref="A33:A34"/>
    <mergeCell ref="B33:B34"/>
    <mergeCell ref="C33:C34"/>
    <mergeCell ref="G33:G34"/>
    <mergeCell ref="H33:H34"/>
    <mergeCell ref="J33:J34"/>
    <mergeCell ref="K33:K34"/>
    <mergeCell ref="A31:A32"/>
    <mergeCell ref="B31:B32"/>
    <mergeCell ref="C31:C32"/>
    <mergeCell ref="G31:G32"/>
    <mergeCell ref="H31:H32"/>
    <mergeCell ref="J31:J32"/>
    <mergeCell ref="K35:K36"/>
    <mergeCell ref="A37:A38"/>
    <mergeCell ref="B37:B38"/>
    <mergeCell ref="C37:C38"/>
    <mergeCell ref="G37:G38"/>
    <mergeCell ref="H37:H38"/>
    <mergeCell ref="J37:J38"/>
    <mergeCell ref="K37:K38"/>
    <mergeCell ref="A35:A36"/>
    <mergeCell ref="B35:B36"/>
    <mergeCell ref="C35:C36"/>
    <mergeCell ref="G35:G36"/>
    <mergeCell ref="H35:H36"/>
    <mergeCell ref="J35:J36"/>
    <mergeCell ref="K39:K40"/>
    <mergeCell ref="A41:A42"/>
    <mergeCell ref="B41:B42"/>
    <mergeCell ref="C41:C42"/>
    <mergeCell ref="G41:G42"/>
    <mergeCell ref="H41:H42"/>
    <mergeCell ref="J41:J42"/>
    <mergeCell ref="K41:K42"/>
    <mergeCell ref="A39:A40"/>
    <mergeCell ref="B39:B40"/>
    <mergeCell ref="C39:C40"/>
    <mergeCell ref="G39:G40"/>
    <mergeCell ref="H39:H40"/>
    <mergeCell ref="J39:J40"/>
    <mergeCell ref="K43:K44"/>
    <mergeCell ref="A45:A46"/>
    <mergeCell ref="B45:B46"/>
    <mergeCell ref="C45:C46"/>
    <mergeCell ref="G45:G46"/>
    <mergeCell ref="H45:H46"/>
    <mergeCell ref="J45:J46"/>
    <mergeCell ref="K45:K46"/>
    <mergeCell ref="A43:A44"/>
    <mergeCell ref="B43:B44"/>
    <mergeCell ref="C43:C44"/>
    <mergeCell ref="G43:G44"/>
    <mergeCell ref="H43:H44"/>
    <mergeCell ref="J43:J44"/>
    <mergeCell ref="K47:K48"/>
    <mergeCell ref="A49:A50"/>
    <mergeCell ref="B49:B50"/>
    <mergeCell ref="C49:C50"/>
    <mergeCell ref="G49:G50"/>
    <mergeCell ref="H49:H50"/>
    <mergeCell ref="J49:J50"/>
    <mergeCell ref="K49:K50"/>
    <mergeCell ref="A47:A48"/>
    <mergeCell ref="B47:B48"/>
    <mergeCell ref="C47:C48"/>
    <mergeCell ref="G47:G48"/>
    <mergeCell ref="H47:H48"/>
    <mergeCell ref="J47:J48"/>
    <mergeCell ref="K51:K52"/>
    <mergeCell ref="A53:A54"/>
    <mergeCell ref="B53:B54"/>
    <mergeCell ref="C53:C54"/>
    <mergeCell ref="G53:G54"/>
    <mergeCell ref="H53:H54"/>
    <mergeCell ref="J53:J54"/>
    <mergeCell ref="K53:K54"/>
    <mergeCell ref="A51:A52"/>
    <mergeCell ref="B51:B52"/>
    <mergeCell ref="C51:C52"/>
    <mergeCell ref="G51:G52"/>
    <mergeCell ref="H51:H52"/>
    <mergeCell ref="J51:J52"/>
    <mergeCell ref="K55:K56"/>
    <mergeCell ref="A57:A58"/>
    <mergeCell ref="B57:B58"/>
    <mergeCell ref="C57:C58"/>
    <mergeCell ref="G57:G58"/>
    <mergeCell ref="H57:H58"/>
    <mergeCell ref="J57:J58"/>
    <mergeCell ref="K57:K58"/>
    <mergeCell ref="A55:A56"/>
    <mergeCell ref="B55:B56"/>
    <mergeCell ref="C55:C56"/>
    <mergeCell ref="G55:G56"/>
    <mergeCell ref="H55:H56"/>
    <mergeCell ref="J55:J56"/>
    <mergeCell ref="K59:K60"/>
    <mergeCell ref="A61:A62"/>
    <mergeCell ref="B61:B62"/>
    <mergeCell ref="C61:C62"/>
    <mergeCell ref="G61:G62"/>
    <mergeCell ref="H61:H62"/>
    <mergeCell ref="J61:J62"/>
    <mergeCell ref="K61:K62"/>
    <mergeCell ref="A59:A60"/>
    <mergeCell ref="B59:B60"/>
    <mergeCell ref="C59:C60"/>
    <mergeCell ref="G59:G60"/>
    <mergeCell ref="H59:H60"/>
    <mergeCell ref="J59:J60"/>
    <mergeCell ref="K63:K64"/>
    <mergeCell ref="A65:A66"/>
    <mergeCell ref="B65:B66"/>
    <mergeCell ref="C65:C66"/>
    <mergeCell ref="G65:G66"/>
    <mergeCell ref="H65:H66"/>
    <mergeCell ref="J65:J66"/>
    <mergeCell ref="K65:K66"/>
    <mergeCell ref="A63:A64"/>
    <mergeCell ref="B63:B64"/>
    <mergeCell ref="C63:C64"/>
    <mergeCell ref="G63:G64"/>
    <mergeCell ref="H63:H64"/>
    <mergeCell ref="J63:J64"/>
    <mergeCell ref="K67:K68"/>
    <mergeCell ref="A69:A70"/>
    <mergeCell ref="B69:B70"/>
    <mergeCell ref="C69:C70"/>
    <mergeCell ref="G69:G70"/>
    <mergeCell ref="H69:H70"/>
    <mergeCell ref="J69:J70"/>
    <mergeCell ref="K69:K70"/>
    <mergeCell ref="A67:A68"/>
    <mergeCell ref="B67:B68"/>
    <mergeCell ref="C67:C68"/>
    <mergeCell ref="G67:G68"/>
    <mergeCell ref="H67:H68"/>
    <mergeCell ref="J67:J68"/>
    <mergeCell ref="K71:K72"/>
    <mergeCell ref="A73:A74"/>
    <mergeCell ref="B73:B74"/>
    <mergeCell ref="C73:C74"/>
    <mergeCell ref="G73:G74"/>
    <mergeCell ref="H73:H74"/>
    <mergeCell ref="J73:J74"/>
    <mergeCell ref="K73:K74"/>
    <mergeCell ref="A71:A72"/>
    <mergeCell ref="B71:B72"/>
    <mergeCell ref="C71:C72"/>
    <mergeCell ref="G71:G72"/>
    <mergeCell ref="H71:H72"/>
    <mergeCell ref="J71:J72"/>
    <mergeCell ref="K75:K76"/>
    <mergeCell ref="A77:A78"/>
    <mergeCell ref="B77:B78"/>
    <mergeCell ref="C77:C78"/>
    <mergeCell ref="G77:G78"/>
    <mergeCell ref="H77:H78"/>
    <mergeCell ref="J77:J78"/>
    <mergeCell ref="K77:K78"/>
    <mergeCell ref="A75:A76"/>
    <mergeCell ref="B75:B76"/>
    <mergeCell ref="C75:C76"/>
    <mergeCell ref="G75:G76"/>
    <mergeCell ref="H75:H76"/>
    <mergeCell ref="J75:J76"/>
    <mergeCell ref="K79:K80"/>
    <mergeCell ref="A81:A82"/>
    <mergeCell ref="B81:B82"/>
    <mergeCell ref="C81:C82"/>
    <mergeCell ref="G81:G82"/>
    <mergeCell ref="H81:H82"/>
    <mergeCell ref="J81:J82"/>
    <mergeCell ref="K81:K82"/>
    <mergeCell ref="A79:A80"/>
    <mergeCell ref="B79:B80"/>
    <mergeCell ref="C79:C80"/>
    <mergeCell ref="G79:G80"/>
    <mergeCell ref="H79:H80"/>
    <mergeCell ref="J79:J80"/>
    <mergeCell ref="K83:K84"/>
    <mergeCell ref="A85:A86"/>
    <mergeCell ref="B85:B86"/>
    <mergeCell ref="C85:C86"/>
    <mergeCell ref="G85:G86"/>
    <mergeCell ref="H85:H86"/>
    <mergeCell ref="J85:J86"/>
    <mergeCell ref="K85:K86"/>
    <mergeCell ref="A83:A84"/>
    <mergeCell ref="B83:B84"/>
    <mergeCell ref="C83:C84"/>
    <mergeCell ref="G83:G84"/>
    <mergeCell ref="H83:H84"/>
    <mergeCell ref="J83:J84"/>
    <mergeCell ref="K87:K88"/>
    <mergeCell ref="A89:A90"/>
    <mergeCell ref="B89:B90"/>
    <mergeCell ref="C89:C90"/>
    <mergeCell ref="G89:G90"/>
    <mergeCell ref="H89:H90"/>
    <mergeCell ref="J89:J90"/>
    <mergeCell ref="K89:K90"/>
    <mergeCell ref="A87:A88"/>
    <mergeCell ref="B87:B88"/>
    <mergeCell ref="C87:C88"/>
    <mergeCell ref="G87:G88"/>
    <mergeCell ref="H87:H88"/>
    <mergeCell ref="J87:J88"/>
    <mergeCell ref="K91:K92"/>
    <mergeCell ref="A93:A94"/>
    <mergeCell ref="B93:B94"/>
    <mergeCell ref="C93:C94"/>
    <mergeCell ref="G93:G94"/>
    <mergeCell ref="H93:H94"/>
    <mergeCell ref="J93:J94"/>
    <mergeCell ref="K93:K94"/>
    <mergeCell ref="A91:A92"/>
    <mergeCell ref="B91:B92"/>
    <mergeCell ref="C91:C92"/>
    <mergeCell ref="G91:G92"/>
    <mergeCell ref="H91:H92"/>
    <mergeCell ref="J91:J92"/>
    <mergeCell ref="K95:K96"/>
    <mergeCell ref="A97:A98"/>
    <mergeCell ref="B97:B98"/>
    <mergeCell ref="C97:C98"/>
    <mergeCell ref="G97:G98"/>
    <mergeCell ref="H97:H98"/>
    <mergeCell ref="J97:J98"/>
    <mergeCell ref="K97:K98"/>
    <mergeCell ref="A95:A96"/>
    <mergeCell ref="B95:B96"/>
    <mergeCell ref="C95:C96"/>
    <mergeCell ref="G95:G96"/>
    <mergeCell ref="H95:H96"/>
    <mergeCell ref="J95:J96"/>
    <mergeCell ref="K99:K100"/>
    <mergeCell ref="A101:A102"/>
    <mergeCell ref="B101:B102"/>
    <mergeCell ref="C101:C102"/>
    <mergeCell ref="G101:G102"/>
    <mergeCell ref="H101:H102"/>
    <mergeCell ref="J101:J102"/>
    <mergeCell ref="K101:K102"/>
    <mergeCell ref="A99:A100"/>
    <mergeCell ref="B99:B100"/>
    <mergeCell ref="C99:C100"/>
    <mergeCell ref="G99:G100"/>
    <mergeCell ref="H99:H100"/>
    <mergeCell ref="J99:J100"/>
    <mergeCell ref="K103:K104"/>
    <mergeCell ref="A105:A106"/>
    <mergeCell ref="B105:B106"/>
    <mergeCell ref="C105:C106"/>
    <mergeCell ref="G105:G106"/>
    <mergeCell ref="H105:H106"/>
    <mergeCell ref="J105:J106"/>
    <mergeCell ref="K105:K106"/>
    <mergeCell ref="A103:A104"/>
    <mergeCell ref="B103:B104"/>
    <mergeCell ref="C103:C104"/>
    <mergeCell ref="G103:G104"/>
    <mergeCell ref="H103:H104"/>
    <mergeCell ref="J103:J104"/>
    <mergeCell ref="K107:K108"/>
    <mergeCell ref="A109:A110"/>
    <mergeCell ref="B109:B110"/>
    <mergeCell ref="C109:C110"/>
    <mergeCell ref="G109:G110"/>
    <mergeCell ref="H109:H110"/>
    <mergeCell ref="J109:J110"/>
    <mergeCell ref="K109:K110"/>
    <mergeCell ref="A107:A108"/>
    <mergeCell ref="B107:B108"/>
    <mergeCell ref="C107:C108"/>
    <mergeCell ref="G107:G108"/>
    <mergeCell ref="H107:H108"/>
    <mergeCell ref="J107:J108"/>
    <mergeCell ref="K111:K112"/>
    <mergeCell ref="A113:A114"/>
    <mergeCell ref="B113:B114"/>
    <mergeCell ref="C113:C114"/>
    <mergeCell ref="G113:G114"/>
    <mergeCell ref="H113:H114"/>
    <mergeCell ref="J113:J114"/>
    <mergeCell ref="K113:K114"/>
    <mergeCell ref="A111:A112"/>
    <mergeCell ref="B111:B112"/>
    <mergeCell ref="C111:C112"/>
    <mergeCell ref="G111:G112"/>
    <mergeCell ref="H111:H112"/>
    <mergeCell ref="J111:J112"/>
    <mergeCell ref="A119:B119"/>
    <mergeCell ref="C119:D119"/>
    <mergeCell ref="F119:G119"/>
    <mergeCell ref="H119:K119"/>
    <mergeCell ref="A120:B120"/>
    <mergeCell ref="C120:D120"/>
    <mergeCell ref="F120:G120"/>
    <mergeCell ref="H120:K120"/>
    <mergeCell ref="A115:E115"/>
    <mergeCell ref="F115:G115"/>
    <mergeCell ref="A116:H116"/>
    <mergeCell ref="A118:B118"/>
    <mergeCell ref="C118:D118"/>
    <mergeCell ref="F118:G118"/>
    <mergeCell ref="H118:K118"/>
    <mergeCell ref="A123:B123"/>
    <mergeCell ref="C123:D123"/>
    <mergeCell ref="F123:G123"/>
    <mergeCell ref="H123:K123"/>
    <mergeCell ref="A124:B124"/>
    <mergeCell ref="C124:D124"/>
    <mergeCell ref="F124:G124"/>
    <mergeCell ref="H124:K124"/>
    <mergeCell ref="A121:B121"/>
    <mergeCell ref="C121:D121"/>
    <mergeCell ref="F121:G121"/>
    <mergeCell ref="H121:K121"/>
    <mergeCell ref="A122:B122"/>
    <mergeCell ref="C122:D122"/>
    <mergeCell ref="F122:G122"/>
    <mergeCell ref="H122:K122"/>
    <mergeCell ref="A127:B127"/>
    <mergeCell ref="C127:D127"/>
    <mergeCell ref="F127:G127"/>
    <mergeCell ref="H127:K127"/>
    <mergeCell ref="A128:B128"/>
    <mergeCell ref="C128:D128"/>
    <mergeCell ref="F128:G128"/>
    <mergeCell ref="H128:K128"/>
    <mergeCell ref="A125:B125"/>
    <mergeCell ref="C125:D125"/>
    <mergeCell ref="F125:G125"/>
    <mergeCell ref="H125:K125"/>
    <mergeCell ref="A126:B126"/>
    <mergeCell ref="C126:D126"/>
    <mergeCell ref="F126:G126"/>
    <mergeCell ref="H126:K126"/>
    <mergeCell ref="A132:K132"/>
    <mergeCell ref="A133:B133"/>
    <mergeCell ref="D133:G133"/>
    <mergeCell ref="H133:K133"/>
    <mergeCell ref="A129:B129"/>
    <mergeCell ref="C129:D129"/>
    <mergeCell ref="F129:G129"/>
    <mergeCell ref="H129:K129"/>
    <mergeCell ref="A130:K130"/>
    <mergeCell ref="A131:B131"/>
    <mergeCell ref="D131:G131"/>
    <mergeCell ref="H131:K1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ЛС-2-1-1</vt:lpstr>
      <vt:lpstr>'Расчет стоимости'!Область_печати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2019-04-09T12:40:03Z</dcterms:modified>
</cp:coreProperties>
</file>